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mc:AlternateContent xmlns:mc="http://schemas.openxmlformats.org/markup-compatibility/2006">
    <mc:Choice Requires="x15">
      <x15ac:absPath xmlns:x15ac="http://schemas.microsoft.com/office/spreadsheetml/2010/11/ac" url="C:\Users\eic-or02\Desktop\新しいフォルダー\04.サスティナブル・レポートの作成のためのデータベース更新\"/>
    </mc:Choice>
  </mc:AlternateContent>
  <workbookProtection workbookAlgorithmName="SHA-512" workbookHashValue="K+L9CaXVWr5GI1usWlGc4Nih5g9M/QXSHlaCb0DFPXB7lqhrVmAS+FBiuD2qHExvZj0Ns5o9ocPdTQOheDGEVQ==" workbookSaltValue="mbUuiaOMhpRrUKdL87yhsQ==" workbookSpinCount="100000" lockStructure="1"/>
  <bookViews>
    <workbookView xWindow="-120" yWindow="-120" windowWidth="29040" windowHeight="15720" firstSheet="1" activeTab="1"/>
  </bookViews>
  <sheets>
    <sheet name="★説明" sheetId="10" state="hidden" r:id="rId1"/>
    <sheet name="はじめに" sheetId="9" r:id="rId2"/>
    <sheet name="入力シート" sheetId="3" r:id="rId3"/>
    <sheet name="レポートシート" sheetId="2" r:id="rId4"/>
    <sheet name="マスタ" sheetId="6" state="hidden" r:id="rId5"/>
    <sheet name="データベース" sheetId="4" state="hidden" r:id="rId6"/>
    <sheet name="評価用データ" sheetId="5" state="hidden" r:id="rId7"/>
    <sheet name="評価結果" sheetId="7" state="hidden" r:id="rId8"/>
    <sheet name="コメント" sheetId="8" state="hidden" r:id="rId9"/>
  </sheets>
  <definedNames>
    <definedName name="_xlnm.Print_Area" localSheetId="3">レポートシート!$A$1:$Z$138</definedName>
    <definedName name="_xlnm.Print_Area" localSheetId="2">入力シート!$A$1:$J$77</definedName>
    <definedName name="アリ">入力シート!$Y$47:$Y$48</definedName>
    <definedName name="ナシ">入力シート!$AA$47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2" l="1"/>
  <c r="K128" i="2"/>
  <c r="R134" i="2"/>
  <c r="R133" i="2"/>
  <c r="R132" i="2"/>
  <c r="AX7" i="7" l="1"/>
  <c r="AX6" i="7"/>
  <c r="AX5" i="7"/>
  <c r="AX4" i="7"/>
  <c r="AX3" i="7"/>
  <c r="F24" i="3"/>
  <c r="K44" i="3"/>
  <c r="U70" i="3"/>
  <c r="U68" i="3"/>
  <c r="U67" i="3"/>
  <c r="U66" i="3"/>
  <c r="U65" i="3"/>
  <c r="U63" i="3"/>
  <c r="U62" i="3"/>
  <c r="U61" i="3"/>
  <c r="U60" i="3"/>
  <c r="U59" i="3"/>
  <c r="U58" i="3"/>
  <c r="U52" i="3"/>
  <c r="U54" i="3"/>
  <c r="U55" i="3"/>
  <c r="U56" i="3"/>
  <c r="U51" i="3"/>
  <c r="Q70" i="3"/>
  <c r="Q69" i="3"/>
  <c r="Q68" i="3"/>
  <c r="Q67" i="3"/>
  <c r="Q66" i="3"/>
  <c r="Q65" i="3"/>
  <c r="Q63" i="3"/>
  <c r="Q62" i="3"/>
  <c r="Q61" i="3"/>
  <c r="Q60" i="3"/>
  <c r="Q59" i="3"/>
  <c r="Q58" i="3"/>
  <c r="Q52" i="3"/>
  <c r="Q53" i="3"/>
  <c r="Q54" i="3"/>
  <c r="Q55" i="3"/>
  <c r="Q56" i="3"/>
  <c r="Q51" i="3"/>
  <c r="M70" i="3"/>
  <c r="M69" i="3"/>
  <c r="M68" i="3"/>
  <c r="M67" i="3"/>
  <c r="M66" i="3"/>
  <c r="M65" i="3"/>
  <c r="M61" i="3"/>
  <c r="M63" i="3"/>
  <c r="M62" i="3"/>
  <c r="M60" i="3"/>
  <c r="M59" i="3"/>
  <c r="M58" i="3"/>
  <c r="M52" i="3"/>
  <c r="M53" i="3"/>
  <c r="M55" i="3"/>
  <c r="M56" i="3"/>
  <c r="M51" i="3"/>
  <c r="L41" i="3" l="1"/>
  <c r="L34" i="3"/>
  <c r="O124" i="2" l="1"/>
  <c r="AT6" i="7"/>
  <c r="AT4" i="7"/>
  <c r="O126" i="2"/>
  <c r="O128" i="2"/>
  <c r="T69" i="3"/>
  <c r="U69" i="3" s="1"/>
  <c r="L54" i="3"/>
  <c r="M54" i="3" s="1"/>
  <c r="N50" i="3" s="1"/>
  <c r="T53" i="3"/>
  <c r="AA17" i="7"/>
  <c r="F17" i="7"/>
  <c r="G17" i="7" s="1"/>
  <c r="DF5" i="5" s="1"/>
  <c r="T50" i="3" l="1"/>
  <c r="U53" i="3"/>
  <c r="AB17" i="7"/>
  <c r="DF14" i="5" s="1"/>
  <c r="A40" i="4"/>
  <c r="CI55" i="4" s="1"/>
  <c r="A2" i="5"/>
  <c r="B2" i="5" s="1"/>
  <c r="DA60" i="4"/>
  <c r="B35" i="3"/>
  <c r="N75" i="2" s="1"/>
  <c r="N116" i="2" s="1"/>
  <c r="F36" i="3"/>
  <c r="K45" i="4" l="1"/>
  <c r="O47" i="4"/>
  <c r="V48" i="4"/>
  <c r="AJ45" i="4"/>
  <c r="AT53" i="4"/>
  <c r="V54" i="4"/>
  <c r="E52" i="4"/>
  <c r="D47" i="4"/>
  <c r="L45" i="4"/>
  <c r="K48" i="4"/>
  <c r="J51" i="4"/>
  <c r="K53" i="4"/>
  <c r="P47" i="4"/>
  <c r="Q49" i="4"/>
  <c r="P52" i="4"/>
  <c r="U46" i="4"/>
  <c r="W48" i="4"/>
  <c r="W51" i="4"/>
  <c r="AC48" i="4"/>
  <c r="AK45" i="4"/>
  <c r="AH52" i="4"/>
  <c r="AP49" i="4"/>
  <c r="AS47" i="4"/>
  <c r="AU53" i="4"/>
  <c r="BC50" i="4"/>
  <c r="BI51" i="4"/>
  <c r="BT46" i="4"/>
  <c r="BY50" i="4"/>
  <c r="CJ45" i="4"/>
  <c r="CO49" i="4"/>
  <c r="DE48" i="4"/>
  <c r="V56" i="4"/>
  <c r="DP55" i="4"/>
  <c r="C45" i="4"/>
  <c r="C52" i="4"/>
  <c r="C49" i="4"/>
  <c r="G51" i="4"/>
  <c r="L46" i="4"/>
  <c r="M48" i="4"/>
  <c r="L51" i="4"/>
  <c r="Q45" i="4"/>
  <c r="R47" i="4"/>
  <c r="Q50" i="4"/>
  <c r="R52" i="4"/>
  <c r="W46" i="4"/>
  <c r="W49" i="4"/>
  <c r="X52" i="4"/>
  <c r="AA50" i="4"/>
  <c r="AI47" i="4"/>
  <c r="AK53" i="4"/>
  <c r="AN51" i="4"/>
  <c r="AV48" i="4"/>
  <c r="AY46" i="4"/>
  <c r="BA52" i="4"/>
  <c r="BK46" i="4"/>
  <c r="BU49" i="4"/>
  <c r="BZ53" i="4"/>
  <c r="CK48" i="4"/>
  <c r="CP52" i="4"/>
  <c r="DK47" i="4"/>
  <c r="AM57" i="4"/>
  <c r="E47" i="4"/>
  <c r="J53" i="4"/>
  <c r="V45" i="4"/>
  <c r="AG52" i="4"/>
  <c r="BE51" i="4"/>
  <c r="DI56" i="4"/>
  <c r="C50" i="4"/>
  <c r="D52" i="4"/>
  <c r="K46" i="4"/>
  <c r="Q47" i="4"/>
  <c r="V49" i="4"/>
  <c r="AJ53" i="4"/>
  <c r="BC45" i="4"/>
  <c r="CA52" i="4"/>
  <c r="DK45" i="4"/>
  <c r="AM55" i="4"/>
  <c r="C53" i="4"/>
  <c r="R50" i="4"/>
  <c r="AA45" i="4"/>
  <c r="AN46" i="4"/>
  <c r="AP52" i="4"/>
  <c r="BA47" i="4"/>
  <c r="BR52" i="4"/>
  <c r="CC47" i="4"/>
  <c r="CM50" i="4"/>
  <c r="CX45" i="4"/>
  <c r="DP49" i="4"/>
  <c r="BI57" i="4"/>
  <c r="D50" i="4"/>
  <c r="K50" i="4"/>
  <c r="O52" i="4"/>
  <c r="AB48" i="4"/>
  <c r="AW46" i="4"/>
  <c r="BU45" i="4"/>
  <c r="CE53" i="4"/>
  <c r="DD47" i="4"/>
  <c r="C47" i="4"/>
  <c r="L53" i="4"/>
  <c r="Q52" i="4"/>
  <c r="AE49" i="4"/>
  <c r="AU48" i="4"/>
  <c r="BQ49" i="4"/>
  <c r="CQ51" i="4"/>
  <c r="F51" i="4"/>
  <c r="L49" i="4"/>
  <c r="S47" i="4"/>
  <c r="X46" i="4"/>
  <c r="AK48" i="4"/>
  <c r="BE45" i="4"/>
  <c r="C46" i="4"/>
  <c r="E51" i="4"/>
  <c r="F48" i="4"/>
  <c r="G53" i="4"/>
  <c r="I47" i="4"/>
  <c r="M49" i="4"/>
  <c r="I52" i="4"/>
  <c r="S45" i="4"/>
  <c r="R48" i="4"/>
  <c r="S50" i="4"/>
  <c r="R53" i="4"/>
  <c r="X47" i="4"/>
  <c r="Y49" i="4"/>
  <c r="AB45" i="4"/>
  <c r="AD51" i="4"/>
  <c r="AG49" i="4"/>
  <c r="AO46" i="4"/>
  <c r="AQ52" i="4"/>
  <c r="AT50" i="4"/>
  <c r="BB47" i="4"/>
  <c r="BG45" i="4"/>
  <c r="BL49" i="4"/>
  <c r="BQ53" i="4"/>
  <c r="CG47" i="4"/>
  <c r="CL51" i="4"/>
  <c r="CW46" i="4"/>
  <c r="DP51" i="4"/>
  <c r="BK57" i="4"/>
  <c r="F46" i="4"/>
  <c r="J48" i="4"/>
  <c r="P49" i="4"/>
  <c r="V51" i="4"/>
  <c r="AO49" i="4"/>
  <c r="BB50" i="4"/>
  <c r="BZ49" i="4"/>
  <c r="CP48" i="4"/>
  <c r="G49" i="4"/>
  <c r="K51" i="4"/>
  <c r="P50" i="4"/>
  <c r="W52" i="4"/>
  <c r="AM51" i="4"/>
  <c r="BL45" i="4"/>
  <c r="CL47" i="4"/>
  <c r="E45" i="4"/>
  <c r="M46" i="4"/>
  <c r="R45" i="4"/>
  <c r="Q53" i="4"/>
  <c r="AC51" i="4"/>
  <c r="BM48" i="4"/>
  <c r="D46" i="4"/>
  <c r="F50" i="4"/>
  <c r="E48" i="4"/>
  <c r="I45" i="4"/>
  <c r="J47" i="4"/>
  <c r="I50" i="4"/>
  <c r="M52" i="4"/>
  <c r="O46" i="4"/>
  <c r="S48" i="4"/>
  <c r="O51" i="4"/>
  <c r="S53" i="4"/>
  <c r="Y47" i="4"/>
  <c r="Y50" i="4"/>
  <c r="AD46" i="4"/>
  <c r="AA53" i="4"/>
  <c r="AI50" i="4"/>
  <c r="AQ47" i="4"/>
  <c r="AT45" i="4"/>
  <c r="AV51" i="4"/>
  <c r="AY49" i="4"/>
  <c r="BI47" i="4"/>
  <c r="BN51" i="4"/>
  <c r="BY46" i="4"/>
  <c r="CD50" i="4"/>
  <c r="CO45" i="4"/>
  <c r="CV50" i="4"/>
  <c r="DU53" i="4"/>
  <c r="DW57" i="4"/>
  <c r="DT56" i="4"/>
  <c r="DV54" i="4"/>
  <c r="DM57" i="4"/>
  <c r="DO55" i="4"/>
  <c r="DK57" i="4"/>
  <c r="DH56" i="4"/>
  <c r="DJ54" i="4"/>
  <c r="DA57" i="4"/>
  <c r="DC55" i="4"/>
  <c r="CY57" i="4"/>
  <c r="CV56" i="4"/>
  <c r="CX54" i="4"/>
  <c r="CO57" i="4"/>
  <c r="CQ55" i="4"/>
  <c r="CM57" i="4"/>
  <c r="CJ56" i="4"/>
  <c r="CL54" i="4"/>
  <c r="CC57" i="4"/>
  <c r="CE55" i="4"/>
  <c r="CA57" i="4"/>
  <c r="BX56" i="4"/>
  <c r="BZ54" i="4"/>
  <c r="BQ57" i="4"/>
  <c r="BS55" i="4"/>
  <c r="BO57" i="4"/>
  <c r="BL56" i="4"/>
  <c r="BN54" i="4"/>
  <c r="BE57" i="4"/>
  <c r="BG55" i="4"/>
  <c r="BC57" i="4"/>
  <c r="AZ56" i="4"/>
  <c r="BB54" i="4"/>
  <c r="AS57" i="4"/>
  <c r="AU55" i="4"/>
  <c r="AQ57" i="4"/>
  <c r="AN56" i="4"/>
  <c r="AP54" i="4"/>
  <c r="AG57" i="4"/>
  <c r="AI55" i="4"/>
  <c r="AE57" i="4"/>
  <c r="AB56" i="4"/>
  <c r="AD54" i="4"/>
  <c r="U57" i="4"/>
  <c r="W55" i="4"/>
  <c r="S57" i="4"/>
  <c r="P56" i="4"/>
  <c r="R54" i="4"/>
  <c r="I57" i="4"/>
  <c r="K55" i="4"/>
  <c r="G57" i="4"/>
  <c r="D56" i="4"/>
  <c r="C54" i="4"/>
  <c r="DS53" i="4"/>
  <c r="DU51" i="4"/>
  <c r="DW49" i="4"/>
  <c r="DT48" i="4"/>
  <c r="DV46" i="4"/>
  <c r="DS45" i="4"/>
  <c r="DO52" i="4"/>
  <c r="DQ50" i="4"/>
  <c r="DN49" i="4"/>
  <c r="DP47" i="4"/>
  <c r="DM46" i="4"/>
  <c r="DI53" i="4"/>
  <c r="DK51" i="4"/>
  <c r="DH50" i="4"/>
  <c r="DJ48" i="4"/>
  <c r="DG47" i="4"/>
  <c r="DI45" i="4"/>
  <c r="DV57" i="4"/>
  <c r="DS56" i="4"/>
  <c r="DU54" i="4"/>
  <c r="DQ56" i="4"/>
  <c r="DN55" i="4"/>
  <c r="DJ57" i="4"/>
  <c r="DG56" i="4"/>
  <c r="DI54" i="4"/>
  <c r="DE56" i="4"/>
  <c r="DB55" i="4"/>
  <c r="CX57" i="4"/>
  <c r="CU56" i="4"/>
  <c r="CW54" i="4"/>
  <c r="CS56" i="4"/>
  <c r="CP55" i="4"/>
  <c r="CL57" i="4"/>
  <c r="CI56" i="4"/>
  <c r="CK54" i="4"/>
  <c r="CG56" i="4"/>
  <c r="CD55" i="4"/>
  <c r="BZ57" i="4"/>
  <c r="BW56" i="4"/>
  <c r="BY54" i="4"/>
  <c r="BU56" i="4"/>
  <c r="BR55" i="4"/>
  <c r="BN57" i="4"/>
  <c r="BK56" i="4"/>
  <c r="BM54" i="4"/>
  <c r="BI56" i="4"/>
  <c r="BF55" i="4"/>
  <c r="BB57" i="4"/>
  <c r="AY56" i="4"/>
  <c r="BA54" i="4"/>
  <c r="AW56" i="4"/>
  <c r="AT55" i="4"/>
  <c r="AP57" i="4"/>
  <c r="AM56" i="4"/>
  <c r="AO54" i="4"/>
  <c r="AK56" i="4"/>
  <c r="AH55" i="4"/>
  <c r="AD57" i="4"/>
  <c r="AA56" i="4"/>
  <c r="AC54" i="4"/>
  <c r="Y56" i="4"/>
  <c r="V55" i="4"/>
  <c r="R57" i="4"/>
  <c r="O56" i="4"/>
  <c r="Q54" i="4"/>
  <c r="M56" i="4"/>
  <c r="J55" i="4"/>
  <c r="F57" i="4"/>
  <c r="C56" i="4"/>
  <c r="G54" i="4"/>
  <c r="DW52" i="4"/>
  <c r="DT51" i="4"/>
  <c r="DV49" i="4"/>
  <c r="DS48" i="4"/>
  <c r="DU46" i="4"/>
  <c r="DQ53" i="4"/>
  <c r="DN52" i="4"/>
  <c r="DP50" i="4"/>
  <c r="DM49" i="4"/>
  <c r="DO47" i="4"/>
  <c r="DQ45" i="4"/>
  <c r="DH53" i="4"/>
  <c r="DJ51" i="4"/>
  <c r="DG50" i="4"/>
  <c r="DI48" i="4"/>
  <c r="DK46" i="4"/>
  <c r="DH45" i="4"/>
  <c r="DU57" i="4"/>
  <c r="DW55" i="4"/>
  <c r="DT54" i="4"/>
  <c r="DP56" i="4"/>
  <c r="DM55" i="4"/>
  <c r="DI57" i="4"/>
  <c r="DK55" i="4"/>
  <c r="DH54" i="4"/>
  <c r="DD56" i="4"/>
  <c r="DA55" i="4"/>
  <c r="CW57" i="4"/>
  <c r="CY55" i="4"/>
  <c r="CV54" i="4"/>
  <c r="CR56" i="4"/>
  <c r="CO55" i="4"/>
  <c r="CK57" i="4"/>
  <c r="CM55" i="4"/>
  <c r="CJ54" i="4"/>
  <c r="CF56" i="4"/>
  <c r="CC55" i="4"/>
  <c r="BY57" i="4"/>
  <c r="CA55" i="4"/>
  <c r="BX54" i="4"/>
  <c r="BT56" i="4"/>
  <c r="BQ55" i="4"/>
  <c r="BM57" i="4"/>
  <c r="BO55" i="4"/>
  <c r="BL54" i="4"/>
  <c r="BH56" i="4"/>
  <c r="BE55" i="4"/>
  <c r="BA57" i="4"/>
  <c r="BC55" i="4"/>
  <c r="AZ54" i="4"/>
  <c r="AV56" i="4"/>
  <c r="AS55" i="4"/>
  <c r="AO57" i="4"/>
  <c r="AQ55" i="4"/>
  <c r="AN54" i="4"/>
  <c r="AJ56" i="4"/>
  <c r="AG55" i="4"/>
  <c r="AC57" i="4"/>
  <c r="AE55" i="4"/>
  <c r="AB54" i="4"/>
  <c r="X56" i="4"/>
  <c r="U55" i="4"/>
  <c r="Q57" i="4"/>
  <c r="S55" i="4"/>
  <c r="P54" i="4"/>
  <c r="L56" i="4"/>
  <c r="I55" i="4"/>
  <c r="E57" i="4"/>
  <c r="G55" i="4"/>
  <c r="F54" i="4"/>
  <c r="DV52" i="4"/>
  <c r="DS51" i="4"/>
  <c r="DU49" i="4"/>
  <c r="DW47" i="4"/>
  <c r="DT46" i="4"/>
  <c r="DP53" i="4"/>
  <c r="DM52" i="4"/>
  <c r="DO50" i="4"/>
  <c r="DQ48" i="4"/>
  <c r="DN47" i="4"/>
  <c r="DP45" i="4"/>
  <c r="DG53" i="4"/>
  <c r="DI51" i="4"/>
  <c r="DK49" i="4"/>
  <c r="DH48" i="4"/>
  <c r="DJ46" i="4"/>
  <c r="DG45" i="4"/>
  <c r="DC52" i="4"/>
  <c r="DT57" i="4"/>
  <c r="DV55" i="4"/>
  <c r="DS54" i="4"/>
  <c r="DO56" i="4"/>
  <c r="DQ54" i="4"/>
  <c r="DH57" i="4"/>
  <c r="DJ55" i="4"/>
  <c r="DG54" i="4"/>
  <c r="DC56" i="4"/>
  <c r="DE54" i="4"/>
  <c r="CV57" i="4"/>
  <c r="CX55" i="4"/>
  <c r="CU54" i="4"/>
  <c r="CQ56" i="4"/>
  <c r="CS54" i="4"/>
  <c r="CJ57" i="4"/>
  <c r="CL55" i="4"/>
  <c r="CI54" i="4"/>
  <c r="CE56" i="4"/>
  <c r="CG54" i="4"/>
  <c r="BX57" i="4"/>
  <c r="BZ55" i="4"/>
  <c r="BW54" i="4"/>
  <c r="BS56" i="4"/>
  <c r="BU54" i="4"/>
  <c r="BL57" i="4"/>
  <c r="BN55" i="4"/>
  <c r="BK54" i="4"/>
  <c r="BG56" i="4"/>
  <c r="BI54" i="4"/>
  <c r="AZ57" i="4"/>
  <c r="BB55" i="4"/>
  <c r="AY54" i="4"/>
  <c r="AU56" i="4"/>
  <c r="AW54" i="4"/>
  <c r="AN57" i="4"/>
  <c r="AP55" i="4"/>
  <c r="AM54" i="4"/>
  <c r="AI56" i="4"/>
  <c r="AK54" i="4"/>
  <c r="AB57" i="4"/>
  <c r="AD55" i="4"/>
  <c r="AA54" i="4"/>
  <c r="W56" i="4"/>
  <c r="Y54" i="4"/>
  <c r="P57" i="4"/>
  <c r="R55" i="4"/>
  <c r="O54" i="4"/>
  <c r="K56" i="4"/>
  <c r="M54" i="4"/>
  <c r="D57" i="4"/>
  <c r="F55" i="4"/>
  <c r="D54" i="4"/>
  <c r="DU52" i="4"/>
  <c r="DW50" i="4"/>
  <c r="DT49" i="4"/>
  <c r="DV47" i="4"/>
  <c r="DS46" i="4"/>
  <c r="DO53" i="4"/>
  <c r="DQ51" i="4"/>
  <c r="DN50" i="4"/>
  <c r="DP48" i="4"/>
  <c r="DM47" i="4"/>
  <c r="DO45" i="4"/>
  <c r="DK52" i="4"/>
  <c r="DH51" i="4"/>
  <c r="DJ49" i="4"/>
  <c r="DG48" i="4"/>
  <c r="DI46" i="4"/>
  <c r="DW56" i="4"/>
  <c r="DT55" i="4"/>
  <c r="DP57" i="4"/>
  <c r="DM56" i="4"/>
  <c r="DO54" i="4"/>
  <c r="DK56" i="4"/>
  <c r="DH55" i="4"/>
  <c r="DD57" i="4"/>
  <c r="DA56" i="4"/>
  <c r="DC54" i="4"/>
  <c r="CY56" i="4"/>
  <c r="CV55" i="4"/>
  <c r="CR57" i="4"/>
  <c r="CO56" i="4"/>
  <c r="CQ54" i="4"/>
  <c r="CM56" i="4"/>
  <c r="CJ55" i="4"/>
  <c r="CF57" i="4"/>
  <c r="CC56" i="4"/>
  <c r="CE54" i="4"/>
  <c r="CA56" i="4"/>
  <c r="BX55" i="4"/>
  <c r="BT57" i="4"/>
  <c r="BQ56" i="4"/>
  <c r="BS54" i="4"/>
  <c r="BO56" i="4"/>
  <c r="BL55" i="4"/>
  <c r="BH57" i="4"/>
  <c r="BE56" i="4"/>
  <c r="BG54" i="4"/>
  <c r="BC56" i="4"/>
  <c r="AZ55" i="4"/>
  <c r="AV57" i="4"/>
  <c r="DS55" i="4"/>
  <c r="DP54" i="4"/>
  <c r="DK54" i="4"/>
  <c r="DB54" i="4"/>
  <c r="CS57" i="4"/>
  <c r="CO54" i="4"/>
  <c r="CE57" i="4"/>
  <c r="BW57" i="4"/>
  <c r="BR57" i="4"/>
  <c r="BN56" i="4"/>
  <c r="BF56" i="4"/>
  <c r="BA56" i="4"/>
  <c r="AS56" i="4"/>
  <c r="AQ56" i="4"/>
  <c r="AJ57" i="4"/>
  <c r="AI54" i="4"/>
  <c r="AB55" i="4"/>
  <c r="U56" i="4"/>
  <c r="S56" i="4"/>
  <c r="L57" i="4"/>
  <c r="K54" i="4"/>
  <c r="D55" i="4"/>
  <c r="DS52" i="4"/>
  <c r="DW48" i="4"/>
  <c r="DV45" i="4"/>
  <c r="DO51" i="4"/>
  <c r="DN48" i="4"/>
  <c r="DM45" i="4"/>
  <c r="DK50" i="4"/>
  <c r="DJ47" i="4"/>
  <c r="DD53" i="4"/>
  <c r="DE51" i="4"/>
  <c r="DB50" i="4"/>
  <c r="DD48" i="4"/>
  <c r="DA47" i="4"/>
  <c r="DC45" i="4"/>
  <c r="CY52" i="4"/>
  <c r="CV51" i="4"/>
  <c r="CX49" i="4"/>
  <c r="CU48" i="4"/>
  <c r="DW54" i="4"/>
  <c r="DN54" i="4"/>
  <c r="DE57" i="4"/>
  <c r="DA54" i="4"/>
  <c r="CQ57" i="4"/>
  <c r="CI57" i="4"/>
  <c r="CD57" i="4"/>
  <c r="BZ56" i="4"/>
  <c r="BR56" i="4"/>
  <c r="BM56" i="4"/>
  <c r="BI55" i="4"/>
  <c r="BA55" i="4"/>
  <c r="AW55" i="4"/>
  <c r="AP56" i="4"/>
  <c r="AI57" i="4"/>
  <c r="AH54" i="4"/>
  <c r="AA55" i="4"/>
  <c r="Y55" i="4"/>
  <c r="R56" i="4"/>
  <c r="K57" i="4"/>
  <c r="J54" i="4"/>
  <c r="C55" i="4"/>
  <c r="DW51" i="4"/>
  <c r="DV48" i="4"/>
  <c r="DU45" i="4"/>
  <c r="DN51" i="4"/>
  <c r="DM48" i="4"/>
  <c r="DK53" i="4"/>
  <c r="DJ50" i="4"/>
  <c r="DI47" i="4"/>
  <c r="DC53" i="4"/>
  <c r="DD51" i="4"/>
  <c r="DA50" i="4"/>
  <c r="DC48" i="4"/>
  <c r="DE46" i="4"/>
  <c r="DB45" i="4"/>
  <c r="CX52" i="4"/>
  <c r="CU51" i="4"/>
  <c r="CW49" i="4"/>
  <c r="CY47" i="4"/>
  <c r="CV46" i="4"/>
  <c r="CR53" i="4"/>
  <c r="CO52" i="4"/>
  <c r="CQ50" i="4"/>
  <c r="CS48" i="4"/>
  <c r="CP47" i="4"/>
  <c r="CR45" i="4"/>
  <c r="CI53" i="4"/>
  <c r="CK51" i="4"/>
  <c r="CM49" i="4"/>
  <c r="CJ48" i="4"/>
  <c r="CL46" i="4"/>
  <c r="CI45" i="4"/>
  <c r="CE52" i="4"/>
  <c r="CG50" i="4"/>
  <c r="CD49" i="4"/>
  <c r="CF47" i="4"/>
  <c r="CC46" i="4"/>
  <c r="BY53" i="4"/>
  <c r="CA51" i="4"/>
  <c r="BX50" i="4"/>
  <c r="BZ48" i="4"/>
  <c r="BW47" i="4"/>
  <c r="BY45" i="4"/>
  <c r="BU52" i="4"/>
  <c r="BR51" i="4"/>
  <c r="BT49" i="4"/>
  <c r="BQ48" i="4"/>
  <c r="BS46" i="4"/>
  <c r="BO53" i="4"/>
  <c r="BL52" i="4"/>
  <c r="BN50" i="4"/>
  <c r="BK49" i="4"/>
  <c r="BM47" i="4"/>
  <c r="BO45" i="4"/>
  <c r="BF53" i="4"/>
  <c r="BH51" i="4"/>
  <c r="BE50" i="4"/>
  <c r="BG48" i="4"/>
  <c r="BI46" i="4"/>
  <c r="BF45" i="4"/>
  <c r="DQ57" i="4"/>
  <c r="DM54" i="4"/>
  <c r="DC57" i="4"/>
  <c r="CU57" i="4"/>
  <c r="CP57" i="4"/>
  <c r="CL56" i="4"/>
  <c r="CD56" i="4"/>
  <c r="BY56" i="4"/>
  <c r="BU55" i="4"/>
  <c r="BM55" i="4"/>
  <c r="BH55" i="4"/>
  <c r="AY55" i="4"/>
  <c r="AV55" i="4"/>
  <c r="AO56" i="4"/>
  <c r="AH57" i="4"/>
  <c r="AG54" i="4"/>
  <c r="AE54" i="4"/>
  <c r="X55" i="4"/>
  <c r="Q56" i="4"/>
  <c r="J57" i="4"/>
  <c r="I54" i="4"/>
  <c r="E54" i="4"/>
  <c r="DV51" i="4"/>
  <c r="DU48" i="4"/>
  <c r="DT45" i="4"/>
  <c r="DM51" i="4"/>
  <c r="DQ47" i="4"/>
  <c r="DJ53" i="4"/>
  <c r="DI50" i="4"/>
  <c r="DH47" i="4"/>
  <c r="DB53" i="4"/>
  <c r="DC51" i="4"/>
  <c r="DE49" i="4"/>
  <c r="DB48" i="4"/>
  <c r="DD46" i="4"/>
  <c r="DA45" i="4"/>
  <c r="CW52" i="4"/>
  <c r="CY50" i="4"/>
  <c r="CV49" i="4"/>
  <c r="CX47" i="4"/>
  <c r="CU46" i="4"/>
  <c r="CQ53" i="4"/>
  <c r="CS51" i="4"/>
  <c r="CP50" i="4"/>
  <c r="CR48" i="4"/>
  <c r="CO47" i="4"/>
  <c r="CQ45" i="4"/>
  <c r="CM52" i="4"/>
  <c r="CJ51" i="4"/>
  <c r="CL49" i="4"/>
  <c r="CI48" i="4"/>
  <c r="CK46" i="4"/>
  <c r="CG53" i="4"/>
  <c r="CD52" i="4"/>
  <c r="CF50" i="4"/>
  <c r="CC49" i="4"/>
  <c r="CE47" i="4"/>
  <c r="CG45" i="4"/>
  <c r="BX53" i="4"/>
  <c r="BZ51" i="4"/>
  <c r="BW50" i="4"/>
  <c r="BY48" i="4"/>
  <c r="CA46" i="4"/>
  <c r="BX45" i="4"/>
  <c r="BT52" i="4"/>
  <c r="BQ51" i="4"/>
  <c r="BS49" i="4"/>
  <c r="BU47" i="4"/>
  <c r="BR46" i="4"/>
  <c r="BN53" i="4"/>
  <c r="BK52" i="4"/>
  <c r="BM50" i="4"/>
  <c r="BO48" i="4"/>
  <c r="BL47" i="4"/>
  <c r="BN45" i="4"/>
  <c r="BE53" i="4"/>
  <c r="BG51" i="4"/>
  <c r="BI49" i="4"/>
  <c r="BF48" i="4"/>
  <c r="BH46" i="4"/>
  <c r="DO57" i="4"/>
  <c r="DG57" i="4"/>
  <c r="DB57" i="4"/>
  <c r="CX56" i="4"/>
  <c r="CP56" i="4"/>
  <c r="CK56" i="4"/>
  <c r="CG55" i="4"/>
  <c r="BY55" i="4"/>
  <c r="BT55" i="4"/>
  <c r="BK55" i="4"/>
  <c r="BH54" i="4"/>
  <c r="BC54" i="4"/>
  <c r="AV54" i="4"/>
  <c r="AO55" i="4"/>
  <c r="AH56" i="4"/>
  <c r="AA57" i="4"/>
  <c r="Y57" i="4"/>
  <c r="X54" i="4"/>
  <c r="Q55" i="4"/>
  <c r="J56" i="4"/>
  <c r="C57" i="4"/>
  <c r="DW53" i="4"/>
  <c r="DV50" i="4"/>
  <c r="DU47" i="4"/>
  <c r="DN53" i="4"/>
  <c r="DM50" i="4"/>
  <c r="DQ46" i="4"/>
  <c r="DJ52" i="4"/>
  <c r="DI49" i="4"/>
  <c r="DH46" i="4"/>
  <c r="DA53" i="4"/>
  <c r="DB51" i="4"/>
  <c r="DD49" i="4"/>
  <c r="DA48" i="4"/>
  <c r="DC46" i="4"/>
  <c r="CY53" i="4"/>
  <c r="CV52" i="4"/>
  <c r="CX50" i="4"/>
  <c r="CU49" i="4"/>
  <c r="CW47" i="4"/>
  <c r="CY45" i="4"/>
  <c r="CP53" i="4"/>
  <c r="CR51" i="4"/>
  <c r="CO50" i="4"/>
  <c r="CQ48" i="4"/>
  <c r="CS46" i="4"/>
  <c r="CP45" i="4"/>
  <c r="CL52" i="4"/>
  <c r="CI51" i="4"/>
  <c r="CK49" i="4"/>
  <c r="CM47" i="4"/>
  <c r="CJ46" i="4"/>
  <c r="CF53" i="4"/>
  <c r="CC52" i="4"/>
  <c r="CE50" i="4"/>
  <c r="CG48" i="4"/>
  <c r="CD47" i="4"/>
  <c r="CF45" i="4"/>
  <c r="BW53" i="4"/>
  <c r="BY51" i="4"/>
  <c r="CA49" i="4"/>
  <c r="BX48" i="4"/>
  <c r="BZ46" i="4"/>
  <c r="BW45" i="4"/>
  <c r="BS52" i="4"/>
  <c r="BU50" i="4"/>
  <c r="BR49" i="4"/>
  <c r="BT47" i="4"/>
  <c r="BQ46" i="4"/>
  <c r="BM53" i="4"/>
  <c r="BO51" i="4"/>
  <c r="BL50" i="4"/>
  <c r="BN48" i="4"/>
  <c r="BK47" i="4"/>
  <c r="BM45" i="4"/>
  <c r="BI52" i="4"/>
  <c r="BF51" i="4"/>
  <c r="BH49" i="4"/>
  <c r="BE48" i="4"/>
  <c r="BG46" i="4"/>
  <c r="BC53" i="4"/>
  <c r="DS57" i="4"/>
  <c r="DN57" i="4"/>
  <c r="DJ56" i="4"/>
  <c r="DB56" i="4"/>
  <c r="CW56" i="4"/>
  <c r="CS55" i="4"/>
  <c r="CK55" i="4"/>
  <c r="CF55" i="4"/>
  <c r="BW55" i="4"/>
  <c r="BT54" i="4"/>
  <c r="BO54" i="4"/>
  <c r="BF54" i="4"/>
  <c r="AW57" i="4"/>
  <c r="AU54" i="4"/>
  <c r="AN55" i="4"/>
  <c r="AG56" i="4"/>
  <c r="AE56" i="4"/>
  <c r="X57" i="4"/>
  <c r="W54" i="4"/>
  <c r="P55" i="4"/>
  <c r="I56" i="4"/>
  <c r="G56" i="4"/>
  <c r="DV53" i="4"/>
  <c r="DU50" i="4"/>
  <c r="DT47" i="4"/>
  <c r="DM53" i="4"/>
  <c r="DQ49" i="4"/>
  <c r="DP46" i="4"/>
  <c r="DI52" i="4"/>
  <c r="DH49" i="4"/>
  <c r="DG46" i="4"/>
  <c r="DE52" i="4"/>
  <c r="DA51" i="4"/>
  <c r="DC49" i="4"/>
  <c r="DE47" i="4"/>
  <c r="DB46" i="4"/>
  <c r="CX53" i="4"/>
  <c r="CU52" i="4"/>
  <c r="CW50" i="4"/>
  <c r="CY48" i="4"/>
  <c r="DU56" i="4"/>
  <c r="DQ55" i="4"/>
  <c r="DI55" i="4"/>
  <c r="DD55" i="4"/>
  <c r="CU55" i="4"/>
  <c r="CR54" i="4"/>
  <c r="CM54" i="4"/>
  <c r="CD54" i="4"/>
  <c r="BU57" i="4"/>
  <c r="BQ54" i="4"/>
  <c r="BG57" i="4"/>
  <c r="AY57" i="4"/>
  <c r="AT57" i="4"/>
  <c r="AS54" i="4"/>
  <c r="AQ54" i="4"/>
  <c r="AJ55" i="4"/>
  <c r="AC56" i="4"/>
  <c r="V57" i="4"/>
  <c r="U54" i="4"/>
  <c r="S54" i="4"/>
  <c r="L55" i="4"/>
  <c r="E56" i="4"/>
  <c r="DT53" i="4"/>
  <c r="DS50" i="4"/>
  <c r="DW46" i="4"/>
  <c r="DP52" i="4"/>
  <c r="DO49" i="4"/>
  <c r="DN46" i="4"/>
  <c r="DG52" i="4"/>
  <c r="DK48" i="4"/>
  <c r="DJ45" i="4"/>
  <c r="DB52" i="4"/>
  <c r="DD50" i="4"/>
  <c r="DA49" i="4"/>
  <c r="DC47" i="4"/>
  <c r="DE45" i="4"/>
  <c r="CV53" i="4"/>
  <c r="CX51" i="4"/>
  <c r="CU50" i="4"/>
  <c r="CW48" i="4"/>
  <c r="CY46" i="4"/>
  <c r="CV45" i="4"/>
  <c r="CR52" i="4"/>
  <c r="CO51" i="4"/>
  <c r="CQ49" i="4"/>
  <c r="CS47" i="4"/>
  <c r="CP46" i="4"/>
  <c r="CL53" i="4"/>
  <c r="CI52" i="4"/>
  <c r="CK50" i="4"/>
  <c r="CM48" i="4"/>
  <c r="CJ47" i="4"/>
  <c r="CL45" i="4"/>
  <c r="CC53" i="4"/>
  <c r="CE51" i="4"/>
  <c r="CG49" i="4"/>
  <c r="CD48" i="4"/>
  <c r="CF46" i="4"/>
  <c r="CC45" i="4"/>
  <c r="BY52" i="4"/>
  <c r="CA50" i="4"/>
  <c r="BX49" i="4"/>
  <c r="BZ47" i="4"/>
  <c r="BW46" i="4"/>
  <c r="BS53" i="4"/>
  <c r="BU51" i="4"/>
  <c r="BR50" i="4"/>
  <c r="BT48" i="4"/>
  <c r="BQ47" i="4"/>
  <c r="BS45" i="4"/>
  <c r="BO52" i="4"/>
  <c r="BL51" i="4"/>
  <c r="BN49" i="4"/>
  <c r="BK48" i="4"/>
  <c r="BM46" i="4"/>
  <c r="BI53" i="4"/>
  <c r="BF52" i="4"/>
  <c r="BH50" i="4"/>
  <c r="BE49" i="4"/>
  <c r="BG47" i="4"/>
  <c r="BI45" i="4"/>
  <c r="DG55" i="4"/>
  <c r="CG57" i="4"/>
  <c r="BF57" i="4"/>
  <c r="AK57" i="4"/>
  <c r="O57" i="4"/>
  <c r="DT52" i="4"/>
  <c r="DO48" i="4"/>
  <c r="DE53" i="4"/>
  <c r="DB47" i="4"/>
  <c r="CY49" i="4"/>
  <c r="CW45" i="4"/>
  <c r="CP51" i="4"/>
  <c r="CO48" i="4"/>
  <c r="CM53" i="4"/>
  <c r="CL50" i="4"/>
  <c r="CK47" i="4"/>
  <c r="CD53" i="4"/>
  <c r="CC50" i="4"/>
  <c r="CG46" i="4"/>
  <c r="BZ52" i="4"/>
  <c r="BY49" i="4"/>
  <c r="BX46" i="4"/>
  <c r="BQ52" i="4"/>
  <c r="BU48" i="4"/>
  <c r="BT45" i="4"/>
  <c r="BM51" i="4"/>
  <c r="BL48" i="4"/>
  <c r="BK45" i="4"/>
  <c r="BI50" i="4"/>
  <c r="BH47" i="4"/>
  <c r="BB53" i="4"/>
  <c r="AY52" i="4"/>
  <c r="BA50" i="4"/>
  <c r="BC48" i="4"/>
  <c r="AZ47" i="4"/>
  <c r="BB45" i="4"/>
  <c r="AS53" i="4"/>
  <c r="AU51" i="4"/>
  <c r="AW49" i="4"/>
  <c r="AT48" i="4"/>
  <c r="AV46" i="4"/>
  <c r="AS45" i="4"/>
  <c r="AO52" i="4"/>
  <c r="AQ50" i="4"/>
  <c r="AN49" i="4"/>
  <c r="AP47" i="4"/>
  <c r="AM46" i="4"/>
  <c r="AI53" i="4"/>
  <c r="AK51" i="4"/>
  <c r="AH50" i="4"/>
  <c r="AJ48" i="4"/>
  <c r="AG47" i="4"/>
  <c r="AI45" i="4"/>
  <c r="AE52" i="4"/>
  <c r="AB51" i="4"/>
  <c r="AD49" i="4"/>
  <c r="AA48" i="4"/>
  <c r="AC46" i="4"/>
  <c r="Y53" i="4"/>
  <c r="V52" i="4"/>
  <c r="X50" i="4"/>
  <c r="U49" i="4"/>
  <c r="W47" i="4"/>
  <c r="Y45" i="4"/>
  <c r="P53" i="4"/>
  <c r="R51" i="4"/>
  <c r="O50" i="4"/>
  <c r="Q48" i="4"/>
  <c r="S46" i="4"/>
  <c r="P45" i="4"/>
  <c r="L52" i="4"/>
  <c r="I51" i="4"/>
  <c r="K49" i="4"/>
  <c r="M47" i="4"/>
  <c r="J46" i="4"/>
  <c r="F53" i="4"/>
  <c r="F47" i="4"/>
  <c r="D49" i="4"/>
  <c r="G50" i="4"/>
  <c r="F52" i="4"/>
  <c r="F45" i="4"/>
  <c r="G52" i="4"/>
  <c r="G45" i="4"/>
  <c r="DE55" i="4"/>
  <c r="CF54" i="4"/>
  <c r="BE54" i="4"/>
  <c r="AK55" i="4"/>
  <c r="O55" i="4"/>
  <c r="DT50" i="4"/>
  <c r="DO46" i="4"/>
  <c r="DD52" i="4"/>
  <c r="DA46" i="4"/>
  <c r="CX48" i="4"/>
  <c r="CU45" i="4"/>
  <c r="CS50" i="4"/>
  <c r="CR47" i="4"/>
  <c r="CK53" i="4"/>
  <c r="CJ50" i="4"/>
  <c r="CI47" i="4"/>
  <c r="CG52" i="4"/>
  <c r="CF49" i="4"/>
  <c r="CE46" i="4"/>
  <c r="BX52" i="4"/>
  <c r="BW49" i="4"/>
  <c r="CA45" i="4"/>
  <c r="BT51" i="4"/>
  <c r="BS48" i="4"/>
  <c r="BR45" i="4"/>
  <c r="BK51" i="4"/>
  <c r="BO47" i="4"/>
  <c r="BH53" i="4"/>
  <c r="BG50" i="4"/>
  <c r="BF47" i="4"/>
  <c r="BA53" i="4"/>
  <c r="BC51" i="4"/>
  <c r="AZ50" i="4"/>
  <c r="BB48" i="4"/>
  <c r="AY47" i="4"/>
  <c r="BA45" i="4"/>
  <c r="AW52" i="4"/>
  <c r="AT51" i="4"/>
  <c r="AV49" i="4"/>
  <c r="AS48" i="4"/>
  <c r="AU46" i="4"/>
  <c r="AQ53" i="4"/>
  <c r="AN52" i="4"/>
  <c r="AP50" i="4"/>
  <c r="AM49" i="4"/>
  <c r="AO47" i="4"/>
  <c r="AQ45" i="4"/>
  <c r="AH53" i="4"/>
  <c r="AJ51" i="4"/>
  <c r="AG50" i="4"/>
  <c r="AI48" i="4"/>
  <c r="AK46" i="4"/>
  <c r="AH45" i="4"/>
  <c r="AD52" i="4"/>
  <c r="AA51" i="4"/>
  <c r="AC49" i="4"/>
  <c r="AE47" i="4"/>
  <c r="AB46" i="4"/>
  <c r="X53" i="4"/>
  <c r="U52" i="4"/>
  <c r="W50" i="4"/>
  <c r="Y48" i="4"/>
  <c r="V47" i="4"/>
  <c r="X45" i="4"/>
  <c r="O53" i="4"/>
  <c r="Q51" i="4"/>
  <c r="S49" i="4"/>
  <c r="P48" i="4"/>
  <c r="R46" i="4"/>
  <c r="O45" i="4"/>
  <c r="K52" i="4"/>
  <c r="M50" i="4"/>
  <c r="J49" i="4"/>
  <c r="L47" i="4"/>
  <c r="I46" i="4"/>
  <c r="E53" i="4"/>
  <c r="G47" i="4"/>
  <c r="E49" i="4"/>
  <c r="C51" i="4"/>
  <c r="DD54" i="4"/>
  <c r="CC54" i="4"/>
  <c r="BB56" i="4"/>
  <c r="AJ54" i="4"/>
  <c r="M57" i="4"/>
  <c r="DS49" i="4"/>
  <c r="DN45" i="4"/>
  <c r="DA52" i="4"/>
  <c r="DD45" i="4"/>
  <c r="CV48" i="4"/>
  <c r="CS53" i="4"/>
  <c r="CR50" i="4"/>
  <c r="CQ47" i="4"/>
  <c r="CJ53" i="4"/>
  <c r="CI50" i="4"/>
  <c r="CM46" i="4"/>
  <c r="CF52" i="4"/>
  <c r="CE49" i="4"/>
  <c r="CD46" i="4"/>
  <c r="BW52" i="4"/>
  <c r="CA48" i="4"/>
  <c r="BZ45" i="4"/>
  <c r="BS51" i="4"/>
  <c r="BR48" i="4"/>
  <c r="BQ45" i="4"/>
  <c r="BO50" i="4"/>
  <c r="BN47" i="4"/>
  <c r="BG53" i="4"/>
  <c r="BF50" i="4"/>
  <c r="BE47" i="4"/>
  <c r="AZ53" i="4"/>
  <c r="BB51" i="4"/>
  <c r="AY50" i="4"/>
  <c r="BA48" i="4"/>
  <c r="BC46" i="4"/>
  <c r="AZ45" i="4"/>
  <c r="AV52" i="4"/>
  <c r="AS51" i="4"/>
  <c r="AU49" i="4"/>
  <c r="AW47" i="4"/>
  <c r="AT46" i="4"/>
  <c r="AP53" i="4"/>
  <c r="AM52" i="4"/>
  <c r="AO50" i="4"/>
  <c r="AQ48" i="4"/>
  <c r="AN47" i="4"/>
  <c r="AP45" i="4"/>
  <c r="AG53" i="4"/>
  <c r="AI51" i="4"/>
  <c r="AK49" i="4"/>
  <c r="AH48" i="4"/>
  <c r="AJ46" i="4"/>
  <c r="AG45" i="4"/>
  <c r="AC52" i="4"/>
  <c r="AE50" i="4"/>
  <c r="AB49" i="4"/>
  <c r="AD47" i="4"/>
  <c r="AA46" i="4"/>
  <c r="W53" i="4"/>
  <c r="Y51" i="4"/>
  <c r="V50" i="4"/>
  <c r="X48" i="4"/>
  <c r="U47" i="4"/>
  <c r="W45" i="4"/>
  <c r="S52" i="4"/>
  <c r="P51" i="4"/>
  <c r="R49" i="4"/>
  <c r="O48" i="4"/>
  <c r="Q46" i="4"/>
  <c r="M53" i="4"/>
  <c r="J52" i="4"/>
  <c r="L50" i="4"/>
  <c r="I49" i="4"/>
  <c r="K47" i="4"/>
  <c r="M45" i="4"/>
  <c r="D53" i="4"/>
  <c r="C48" i="4"/>
  <c r="F49" i="4"/>
  <c r="D51" i="4"/>
  <c r="G46" i="4"/>
  <c r="D45" i="4"/>
  <c r="DV56" i="4"/>
  <c r="CW55" i="4"/>
  <c r="CA54" i="4"/>
  <c r="AU57" i="4"/>
  <c r="AD56" i="4"/>
  <c r="M55" i="4"/>
  <c r="DS47" i="4"/>
  <c r="DH52" i="4"/>
  <c r="DE50" i="4"/>
  <c r="CW53" i="4"/>
  <c r="CV47" i="4"/>
  <c r="CO53" i="4"/>
  <c r="CS49" i="4"/>
  <c r="CR46" i="4"/>
  <c r="CK52" i="4"/>
  <c r="CJ49" i="4"/>
  <c r="CI46" i="4"/>
  <c r="CG51" i="4"/>
  <c r="CF48" i="4"/>
  <c r="CE45" i="4"/>
  <c r="BX51" i="4"/>
  <c r="BW48" i="4"/>
  <c r="BU53" i="4"/>
  <c r="BT50" i="4"/>
  <c r="BS47" i="4"/>
  <c r="BL53" i="4"/>
  <c r="BK50" i="4"/>
  <c r="BO46" i="4"/>
  <c r="BH52" i="4"/>
  <c r="BG49" i="4"/>
  <c r="BF46" i="4"/>
  <c r="AY53" i="4"/>
  <c r="BA51" i="4"/>
  <c r="BC49" i="4"/>
  <c r="AZ48" i="4"/>
  <c r="BB46" i="4"/>
  <c r="AY45" i="4"/>
  <c r="AU52" i="4"/>
  <c r="AW50" i="4"/>
  <c r="AT49" i="4"/>
  <c r="AV47" i="4"/>
  <c r="AS46" i="4"/>
  <c r="AO53" i="4"/>
  <c r="AQ51" i="4"/>
  <c r="AN50" i="4"/>
  <c r="AP48" i="4"/>
  <c r="AM47" i="4"/>
  <c r="AO45" i="4"/>
  <c r="AK52" i="4"/>
  <c r="AH51" i="4"/>
  <c r="AJ49" i="4"/>
  <c r="AG48" i="4"/>
  <c r="AI46" i="4"/>
  <c r="AE53" i="4"/>
  <c r="AB52" i="4"/>
  <c r="AD50" i="4"/>
  <c r="AA49" i="4"/>
  <c r="AC47" i="4"/>
  <c r="AE45" i="4"/>
  <c r="V53" i="4"/>
  <c r="X51" i="4"/>
  <c r="U50" i="4"/>
  <c r="Y46" i="4"/>
  <c r="DU55" i="4"/>
  <c r="CY54" i="4"/>
  <c r="BS57" i="4"/>
  <c r="AT56" i="4"/>
  <c r="AC55" i="4"/>
  <c r="L54" i="4"/>
  <c r="DW45" i="4"/>
  <c r="DG51" i="4"/>
  <c r="DC50" i="4"/>
  <c r="CU53" i="4"/>
  <c r="CU47" i="4"/>
  <c r="CS52" i="4"/>
  <c r="CR49" i="4"/>
  <c r="CQ46" i="4"/>
  <c r="CJ52" i="4"/>
  <c r="CI49" i="4"/>
  <c r="CM45" i="4"/>
  <c r="CF51" i="4"/>
  <c r="CE48" i="4"/>
  <c r="CD45" i="4"/>
  <c r="BW51" i="4"/>
  <c r="CA47" i="4"/>
  <c r="BT53" i="4"/>
  <c r="BS50" i="4"/>
  <c r="BR47" i="4"/>
  <c r="BK53" i="4"/>
  <c r="BO49" i="4"/>
  <c r="BN46" i="4"/>
  <c r="BG52" i="4"/>
  <c r="BF49" i="4"/>
  <c r="BE46" i="4"/>
  <c r="BC52" i="4"/>
  <c r="AZ51" i="4"/>
  <c r="BB49" i="4"/>
  <c r="AY48" i="4"/>
  <c r="BA46" i="4"/>
  <c r="AW53" i="4"/>
  <c r="AT52" i="4"/>
  <c r="AV50" i="4"/>
  <c r="AS49" i="4"/>
  <c r="AU47" i="4"/>
  <c r="AW45" i="4"/>
  <c r="AN53" i="4"/>
  <c r="AP51" i="4"/>
  <c r="AM50" i="4"/>
  <c r="AO48" i="4"/>
  <c r="AQ46" i="4"/>
  <c r="AN45" i="4"/>
  <c r="AJ52" i="4"/>
  <c r="AG51" i="4"/>
  <c r="AI49" i="4"/>
  <c r="AK47" i="4"/>
  <c r="AH46" i="4"/>
  <c r="AD53" i="4"/>
  <c r="AA52" i="4"/>
  <c r="AC50" i="4"/>
  <c r="AE48" i="4"/>
  <c r="AB47" i="4"/>
  <c r="AD45" i="4"/>
  <c r="U53" i="4"/>
  <c r="DN56" i="4"/>
  <c r="CR55" i="4"/>
  <c r="BR54" i="4"/>
  <c r="AT54" i="4"/>
  <c r="W57" i="4"/>
  <c r="F56" i="4"/>
  <c r="DQ52" i="4"/>
  <c r="DG49" i="4"/>
  <c r="DB49" i="4"/>
  <c r="CY51" i="4"/>
  <c r="CX46" i="4"/>
  <c r="CQ52" i="4"/>
  <c r="CP49" i="4"/>
  <c r="CO46" i="4"/>
  <c r="CM51" i="4"/>
  <c r="CL48" i="4"/>
  <c r="CK45" i="4"/>
  <c r="CD51" i="4"/>
  <c r="CC48" i="4"/>
  <c r="CA53" i="4"/>
  <c r="BZ50" i="4"/>
  <c r="BY47" i="4"/>
  <c r="BR53" i="4"/>
  <c r="BQ50" i="4"/>
  <c r="BU46" i="4"/>
  <c r="BN52" i="4"/>
  <c r="BM49" i="4"/>
  <c r="BL46" i="4"/>
  <c r="BE52" i="4"/>
  <c r="BI48" i="4"/>
  <c r="BH45" i="4"/>
  <c r="BB52" i="4"/>
  <c r="AY51" i="4"/>
  <c r="BA49" i="4"/>
  <c r="BC47" i="4"/>
  <c r="AZ46" i="4"/>
  <c r="AV53" i="4"/>
  <c r="AS52" i="4"/>
  <c r="AU50" i="4"/>
  <c r="AW48" i="4"/>
  <c r="AT47" i="4"/>
  <c r="AV45" i="4"/>
  <c r="AM53" i="4"/>
  <c r="AO51" i="4"/>
  <c r="AQ49" i="4"/>
  <c r="AN48" i="4"/>
  <c r="AP46" i="4"/>
  <c r="AM45" i="4"/>
  <c r="AI52" i="4"/>
  <c r="AK50" i="4"/>
  <c r="AH49" i="4"/>
  <c r="AJ47" i="4"/>
  <c r="AG46" i="4"/>
  <c r="AC53" i="4"/>
  <c r="AE51" i="4"/>
  <c r="AB50" i="4"/>
  <c r="AD48" i="4"/>
  <c r="AA47" i="4"/>
  <c r="AC45" i="4"/>
  <c r="Y52" i="4"/>
  <c r="L48" i="4"/>
  <c r="V46" i="4"/>
  <c r="AH47" i="4"/>
  <c r="AZ52" i="4"/>
  <c r="G48" i="4"/>
  <c r="M51" i="4"/>
  <c r="X49" i="4"/>
  <c r="AS50" i="4"/>
  <c r="E46" i="4"/>
  <c r="E50" i="4"/>
  <c r="D48" i="4"/>
  <c r="J45" i="4"/>
  <c r="I48" i="4"/>
  <c r="J50" i="4"/>
  <c r="I53" i="4"/>
  <c r="P46" i="4"/>
  <c r="O49" i="4"/>
  <c r="S51" i="4"/>
  <c r="U45" i="4"/>
  <c r="U48" i="4"/>
  <c r="U51" i="4"/>
  <c r="AE46" i="4"/>
  <c r="AB53" i="4"/>
  <c r="AJ50" i="4"/>
  <c r="AM48" i="4"/>
  <c r="AU45" i="4"/>
  <c r="AW51" i="4"/>
  <c r="AZ49" i="4"/>
  <c r="BH48" i="4"/>
  <c r="BM52" i="4"/>
  <c r="BX47" i="4"/>
  <c r="CC51" i="4"/>
  <c r="CS45" i="4"/>
  <c r="CW51" i="4"/>
  <c r="E55" i="4"/>
  <c r="CP54" i="4"/>
  <c r="O47" i="3"/>
  <c r="O50" i="3" s="1"/>
  <c r="L50" i="3"/>
  <c r="M50" i="3" s="1"/>
  <c r="W47" i="3" l="1"/>
  <c r="S47" i="3"/>
  <c r="H36" i="3"/>
  <c r="K77" i="3"/>
  <c r="K76" i="3"/>
  <c r="K75" i="3"/>
  <c r="K74" i="3"/>
  <c r="K73" i="3"/>
  <c r="K72" i="3"/>
  <c r="K70" i="3"/>
  <c r="K69" i="3"/>
  <c r="K68" i="3"/>
  <c r="K67" i="3"/>
  <c r="K66" i="3"/>
  <c r="K65" i="3"/>
  <c r="K63" i="3"/>
  <c r="K62" i="3"/>
  <c r="K61" i="3"/>
  <c r="K60" i="3"/>
  <c r="K59" i="3"/>
  <c r="K58" i="3"/>
  <c r="K56" i="3"/>
  <c r="K55" i="3"/>
  <c r="K54" i="3"/>
  <c r="K53" i="3"/>
  <c r="K52" i="3"/>
  <c r="K51" i="3"/>
  <c r="K45" i="3"/>
  <c r="K46" i="3"/>
  <c r="K47" i="3"/>
  <c r="K48" i="3"/>
  <c r="K49" i="3"/>
  <c r="C4" i="5"/>
  <c r="T11" i="2"/>
  <c r="U50" i="3"/>
  <c r="P50" i="3"/>
  <c r="Q50" i="3" s="1"/>
  <c r="H24" i="3"/>
  <c r="C17" i="5"/>
  <c r="C18" i="5"/>
  <c r="AP3" i="7" l="1"/>
  <c r="AP7" i="7"/>
  <c r="AP6" i="7"/>
  <c r="AQ6" i="7" s="1"/>
  <c r="K126" i="2" s="1"/>
  <c r="AP5" i="7"/>
  <c r="AQ5" i="7" s="1"/>
  <c r="K125" i="2" s="1"/>
  <c r="AP4" i="7"/>
  <c r="AQ4" i="7" s="1"/>
  <c r="K124" i="2" s="1"/>
  <c r="V50" i="3"/>
  <c r="W50" i="3" s="1"/>
  <c r="R50" i="3"/>
  <c r="S50" i="3" s="1"/>
  <c r="F27" i="3"/>
  <c r="AQ7" i="7" l="1"/>
  <c r="K127" i="2" s="1"/>
  <c r="AQ3" i="7"/>
  <c r="K123" i="2" s="1"/>
  <c r="AP8" i="7"/>
  <c r="R135" i="2"/>
  <c r="R136" i="2"/>
  <c r="R137" i="2"/>
  <c r="F28" i="3"/>
  <c r="A20" i="2"/>
  <c r="G15" i="2"/>
  <c r="G14" i="2"/>
  <c r="G13" i="2"/>
  <c r="G12" i="2"/>
  <c r="AQ8" i="7" l="1"/>
  <c r="AR4" i="7"/>
  <c r="AR3" i="7"/>
  <c r="F37" i="3"/>
  <c r="G20" i="2" s="1"/>
  <c r="AA3" i="7"/>
  <c r="AA4" i="7"/>
  <c r="AA5" i="7"/>
  <c r="AA6" i="7"/>
  <c r="AA7" i="7"/>
  <c r="AA8" i="7"/>
  <c r="AA9" i="7"/>
  <c r="AA10" i="7"/>
  <c r="AA11" i="7"/>
  <c r="AA12" i="7"/>
  <c r="AA13" i="7"/>
  <c r="AA14" i="7"/>
  <c r="AA15" i="7"/>
  <c r="AA16" i="7"/>
  <c r="AA18" i="7"/>
  <c r="D8" i="5"/>
  <c r="J8" i="5" s="1"/>
  <c r="P8" i="5" s="1"/>
  <c r="V8" i="5" s="1"/>
  <c r="AB8" i="5" s="1"/>
  <c r="AH8" i="5" s="1"/>
  <c r="AN8" i="5" s="1"/>
  <c r="AT8" i="5" s="1"/>
  <c r="AZ8" i="5" s="1"/>
  <c r="BF8" i="5" s="1"/>
  <c r="BL8" i="5" s="1"/>
  <c r="BR8" i="5" s="1"/>
  <c r="BX8" i="5" s="1"/>
  <c r="CD8" i="5" s="1"/>
  <c r="CJ8" i="5" s="1"/>
  <c r="CP8" i="5" s="1"/>
  <c r="E8" i="5"/>
  <c r="K8" i="5" s="1"/>
  <c r="Q8" i="5" s="1"/>
  <c r="W8" i="5" s="1"/>
  <c r="AC8" i="5" s="1"/>
  <c r="AI8" i="5" s="1"/>
  <c r="AO8" i="5" s="1"/>
  <c r="AU8" i="5" s="1"/>
  <c r="BA8" i="5" s="1"/>
  <c r="BG8" i="5" s="1"/>
  <c r="BM8" i="5" s="1"/>
  <c r="BS8" i="5" s="1"/>
  <c r="BY8" i="5" s="1"/>
  <c r="CE8" i="5" s="1"/>
  <c r="CK8" i="5" s="1"/>
  <c r="CQ8" i="5" s="1"/>
  <c r="F8" i="5"/>
  <c r="L8" i="5" s="1"/>
  <c r="R8" i="5" s="1"/>
  <c r="X8" i="5" s="1"/>
  <c r="AD8" i="5" s="1"/>
  <c r="AJ8" i="5" s="1"/>
  <c r="AP8" i="5" s="1"/>
  <c r="AV8" i="5" s="1"/>
  <c r="BB8" i="5" s="1"/>
  <c r="BH8" i="5" s="1"/>
  <c r="BN8" i="5" s="1"/>
  <c r="BT8" i="5" s="1"/>
  <c r="BZ8" i="5" s="1"/>
  <c r="CF8" i="5" s="1"/>
  <c r="CL8" i="5" s="1"/>
  <c r="CR8" i="5" s="1"/>
  <c r="G8" i="5"/>
  <c r="M8" i="5" s="1"/>
  <c r="S8" i="5" s="1"/>
  <c r="Y8" i="5" s="1"/>
  <c r="AE8" i="5" s="1"/>
  <c r="AK8" i="5" s="1"/>
  <c r="AQ8" i="5" s="1"/>
  <c r="AW8" i="5" s="1"/>
  <c r="BC8" i="5" s="1"/>
  <c r="BI8" i="5" s="1"/>
  <c r="BO8" i="5" s="1"/>
  <c r="BU8" i="5" s="1"/>
  <c r="CA8" i="5" s="1"/>
  <c r="CG8" i="5" s="1"/>
  <c r="CM8" i="5" s="1"/>
  <c r="CS8" i="5" s="1"/>
  <c r="C8" i="5"/>
  <c r="I8" i="5" s="1"/>
  <c r="O8" i="5" s="1"/>
  <c r="U8" i="5" s="1"/>
  <c r="AA8" i="5" s="1"/>
  <c r="AG8" i="5" s="1"/>
  <c r="AM8" i="5" s="1"/>
  <c r="AS8" i="5" s="1"/>
  <c r="AY8" i="5" s="1"/>
  <c r="BE8" i="5" s="1"/>
  <c r="BK8" i="5" s="1"/>
  <c r="BQ8" i="5" s="1"/>
  <c r="BW8" i="5" s="1"/>
  <c r="CC8" i="5" s="1"/>
  <c r="CI8" i="5" s="1"/>
  <c r="CO8" i="5" s="1"/>
  <c r="D5" i="4"/>
  <c r="E5" i="4"/>
  <c r="F5" i="4"/>
  <c r="G5" i="4"/>
  <c r="C5" i="4"/>
  <c r="Z1" i="2"/>
  <c r="L14" i="2"/>
  <c r="A12" i="2"/>
  <c r="D13" i="5"/>
  <c r="D17" i="5"/>
  <c r="J17" i="5" s="1"/>
  <c r="E17" i="5"/>
  <c r="K17" i="5" s="1"/>
  <c r="F17" i="5"/>
  <c r="L17" i="5" s="1"/>
  <c r="R17" i="5" s="1"/>
  <c r="G17" i="5"/>
  <c r="M17" i="5" s="1"/>
  <c r="H17" i="5"/>
  <c r="D18" i="5"/>
  <c r="J18" i="5" s="1"/>
  <c r="P18" i="5" s="1"/>
  <c r="V18" i="5" s="1"/>
  <c r="AB18" i="5" s="1"/>
  <c r="AH18" i="5" s="1"/>
  <c r="AN18" i="5" s="1"/>
  <c r="AT18" i="5" s="1"/>
  <c r="AZ18" i="5" s="1"/>
  <c r="BF18" i="5" s="1"/>
  <c r="BL18" i="5" s="1"/>
  <c r="BR18" i="5" s="1"/>
  <c r="BX18" i="5" s="1"/>
  <c r="CD18" i="5" s="1"/>
  <c r="CJ18" i="5" s="1"/>
  <c r="CP18" i="5" s="1"/>
  <c r="E18" i="5"/>
  <c r="K18" i="5" s="1"/>
  <c r="Q18" i="5" s="1"/>
  <c r="W18" i="5" s="1"/>
  <c r="AC18" i="5" s="1"/>
  <c r="AI18" i="5" s="1"/>
  <c r="AO18" i="5" s="1"/>
  <c r="AU18" i="5" s="1"/>
  <c r="BA18" i="5" s="1"/>
  <c r="BG18" i="5" s="1"/>
  <c r="BM18" i="5" s="1"/>
  <c r="BS18" i="5" s="1"/>
  <c r="BY18" i="5" s="1"/>
  <c r="CE18" i="5" s="1"/>
  <c r="CK18" i="5" s="1"/>
  <c r="CQ18" i="5" s="1"/>
  <c r="F18" i="5"/>
  <c r="L18" i="5" s="1"/>
  <c r="R18" i="5" s="1"/>
  <c r="X18" i="5" s="1"/>
  <c r="AD18" i="5" s="1"/>
  <c r="AJ18" i="5" s="1"/>
  <c r="AP18" i="5" s="1"/>
  <c r="AV18" i="5" s="1"/>
  <c r="BB18" i="5" s="1"/>
  <c r="BH18" i="5" s="1"/>
  <c r="BN18" i="5" s="1"/>
  <c r="BT18" i="5" s="1"/>
  <c r="BZ18" i="5" s="1"/>
  <c r="CF18" i="5" s="1"/>
  <c r="CL18" i="5" s="1"/>
  <c r="CR18" i="5" s="1"/>
  <c r="G18" i="5"/>
  <c r="M18" i="5" s="1"/>
  <c r="S18" i="5" s="1"/>
  <c r="Y18" i="5" s="1"/>
  <c r="AE18" i="5" s="1"/>
  <c r="AK18" i="5" s="1"/>
  <c r="AQ18" i="5" s="1"/>
  <c r="AW18" i="5" s="1"/>
  <c r="BC18" i="5" s="1"/>
  <c r="BI18" i="5" s="1"/>
  <c r="BO18" i="5" s="1"/>
  <c r="BU18" i="5" s="1"/>
  <c r="CA18" i="5" s="1"/>
  <c r="CG18" i="5" s="1"/>
  <c r="CM18" i="5" s="1"/>
  <c r="CS18" i="5" s="1"/>
  <c r="H18" i="5"/>
  <c r="N18" i="5" s="1"/>
  <c r="T18" i="5" s="1"/>
  <c r="Z18" i="5" s="1"/>
  <c r="AF18" i="5" s="1"/>
  <c r="AL18" i="5" s="1"/>
  <c r="AR18" i="5" s="1"/>
  <c r="AX18" i="5" s="1"/>
  <c r="BD18" i="5" s="1"/>
  <c r="BJ18" i="5" s="1"/>
  <c r="BP18" i="5" s="1"/>
  <c r="BV18" i="5" s="1"/>
  <c r="CB18" i="5" s="1"/>
  <c r="CH18" i="5" s="1"/>
  <c r="CN18" i="5" s="1"/>
  <c r="CT18" i="5" s="1"/>
  <c r="D19" i="5"/>
  <c r="J19" i="5" s="1"/>
  <c r="P19" i="5" s="1"/>
  <c r="V19" i="5" s="1"/>
  <c r="AB19" i="5" s="1"/>
  <c r="AH19" i="5" s="1"/>
  <c r="AN19" i="5" s="1"/>
  <c r="AT19" i="5" s="1"/>
  <c r="AZ19" i="5" s="1"/>
  <c r="BF19" i="5" s="1"/>
  <c r="BL19" i="5" s="1"/>
  <c r="BR19" i="5" s="1"/>
  <c r="BX19" i="5" s="1"/>
  <c r="CD19" i="5" s="1"/>
  <c r="CJ19" i="5" s="1"/>
  <c r="CP19" i="5" s="1"/>
  <c r="E19" i="5"/>
  <c r="K19" i="5" s="1"/>
  <c r="Q19" i="5" s="1"/>
  <c r="W19" i="5" s="1"/>
  <c r="AC19" i="5" s="1"/>
  <c r="AI19" i="5" s="1"/>
  <c r="AO19" i="5" s="1"/>
  <c r="AU19" i="5" s="1"/>
  <c r="BA19" i="5" s="1"/>
  <c r="BG19" i="5" s="1"/>
  <c r="BM19" i="5" s="1"/>
  <c r="BS19" i="5" s="1"/>
  <c r="BY19" i="5" s="1"/>
  <c r="CE19" i="5" s="1"/>
  <c r="CK19" i="5" s="1"/>
  <c r="CQ19" i="5" s="1"/>
  <c r="F19" i="5"/>
  <c r="L19" i="5" s="1"/>
  <c r="R19" i="5" s="1"/>
  <c r="X19" i="5" s="1"/>
  <c r="AD19" i="5" s="1"/>
  <c r="AJ19" i="5" s="1"/>
  <c r="AP19" i="5" s="1"/>
  <c r="AV19" i="5" s="1"/>
  <c r="BB19" i="5" s="1"/>
  <c r="BH19" i="5" s="1"/>
  <c r="BN19" i="5" s="1"/>
  <c r="BT19" i="5" s="1"/>
  <c r="BZ19" i="5" s="1"/>
  <c r="CF19" i="5" s="1"/>
  <c r="CL19" i="5" s="1"/>
  <c r="CR19" i="5" s="1"/>
  <c r="G19" i="5"/>
  <c r="M19" i="5" s="1"/>
  <c r="S19" i="5" s="1"/>
  <c r="Y19" i="5" s="1"/>
  <c r="AE19" i="5" s="1"/>
  <c r="AK19" i="5" s="1"/>
  <c r="AQ19" i="5" s="1"/>
  <c r="AW19" i="5" s="1"/>
  <c r="BC19" i="5" s="1"/>
  <c r="BI19" i="5" s="1"/>
  <c r="BO19" i="5" s="1"/>
  <c r="BU19" i="5" s="1"/>
  <c r="CA19" i="5" s="1"/>
  <c r="CG19" i="5" s="1"/>
  <c r="CM19" i="5" s="1"/>
  <c r="CS19" i="5" s="1"/>
  <c r="H19" i="5"/>
  <c r="N19" i="5" s="1"/>
  <c r="T19" i="5" s="1"/>
  <c r="Z19" i="5" s="1"/>
  <c r="AF19" i="5" s="1"/>
  <c r="AL19" i="5" s="1"/>
  <c r="AR19" i="5" s="1"/>
  <c r="AX19" i="5" s="1"/>
  <c r="BD19" i="5" s="1"/>
  <c r="BJ19" i="5" s="1"/>
  <c r="BP19" i="5" s="1"/>
  <c r="BV19" i="5" s="1"/>
  <c r="CB19" i="5" s="1"/>
  <c r="CH19" i="5" s="1"/>
  <c r="CN19" i="5" s="1"/>
  <c r="CT19" i="5" s="1"/>
  <c r="I18" i="5"/>
  <c r="O18" i="5" s="1"/>
  <c r="U18" i="5" s="1"/>
  <c r="AA18" i="5" s="1"/>
  <c r="AG18" i="5" s="1"/>
  <c r="AM18" i="5" s="1"/>
  <c r="AS18" i="5" s="1"/>
  <c r="AY18" i="5" s="1"/>
  <c r="BE18" i="5" s="1"/>
  <c r="BK18" i="5" s="1"/>
  <c r="BQ18" i="5" s="1"/>
  <c r="BW18" i="5" s="1"/>
  <c r="CC18" i="5" s="1"/>
  <c r="CI18" i="5" s="1"/>
  <c r="CO18" i="5" s="1"/>
  <c r="C19" i="5"/>
  <c r="I19" i="5" s="1"/>
  <c r="O19" i="5" s="1"/>
  <c r="U19" i="5" s="1"/>
  <c r="AA19" i="5" s="1"/>
  <c r="AG19" i="5" s="1"/>
  <c r="AM19" i="5" s="1"/>
  <c r="AS19" i="5" s="1"/>
  <c r="AY19" i="5" s="1"/>
  <c r="BE19" i="5" s="1"/>
  <c r="BK19" i="5" s="1"/>
  <c r="BQ19" i="5" s="1"/>
  <c r="BW19" i="5" s="1"/>
  <c r="CC19" i="5" s="1"/>
  <c r="CI19" i="5" s="1"/>
  <c r="CO19" i="5" s="1"/>
  <c r="F18" i="7"/>
  <c r="F16" i="7"/>
  <c r="F15" i="7"/>
  <c r="F14" i="7"/>
  <c r="F13" i="7"/>
  <c r="F12" i="7"/>
  <c r="F11" i="7"/>
  <c r="F10" i="7"/>
  <c r="F9" i="7"/>
  <c r="F8" i="7"/>
  <c r="F7" i="7"/>
  <c r="F6" i="7"/>
  <c r="F5" i="7"/>
  <c r="F4" i="7"/>
  <c r="F3" i="7"/>
  <c r="G3" i="7" s="1"/>
  <c r="B9" i="5"/>
  <c r="AA22" i="7"/>
  <c r="H27" i="3"/>
  <c r="AA20" i="7" s="1"/>
  <c r="AA19" i="7"/>
  <c r="F19" i="7"/>
  <c r="Q3" i="6"/>
  <c r="H5" i="4" s="1"/>
  <c r="G16" i="7" l="1"/>
  <c r="CZ5" i="5" s="1"/>
  <c r="AB16" i="7"/>
  <c r="CZ14" i="5" s="1"/>
  <c r="CU18" i="5"/>
  <c r="DG18" i="5" s="1"/>
  <c r="DM18" i="5" s="1"/>
  <c r="DS18" i="5" s="1"/>
  <c r="DA18" i="5"/>
  <c r="CX18" i="5"/>
  <c r="DJ18" i="5" s="1"/>
  <c r="DP18" i="5" s="1"/>
  <c r="DV18" i="5" s="1"/>
  <c r="DD18" i="5"/>
  <c r="CU19" i="5"/>
  <c r="DG19" i="5" s="1"/>
  <c r="DM19" i="5" s="1"/>
  <c r="DS19" i="5" s="1"/>
  <c r="DA19" i="5"/>
  <c r="CZ19" i="5"/>
  <c r="DL19" i="5" s="1"/>
  <c r="DR19" i="5" s="1"/>
  <c r="DX19" i="5" s="1"/>
  <c r="DF19" i="5"/>
  <c r="CW18" i="5"/>
  <c r="DI18" i="5" s="1"/>
  <c r="DO18" i="5" s="1"/>
  <c r="DU18" i="5" s="1"/>
  <c r="DC18" i="5"/>
  <c r="CU8" i="5"/>
  <c r="DG8" i="5" s="1"/>
  <c r="DM8" i="5" s="1"/>
  <c r="DS8" i="5" s="1"/>
  <c r="DA8" i="5"/>
  <c r="CZ18" i="5"/>
  <c r="DL18" i="5" s="1"/>
  <c r="DR18" i="5" s="1"/>
  <c r="DX18" i="5" s="1"/>
  <c r="DF18" i="5"/>
  <c r="CY19" i="5"/>
  <c r="DK19" i="5" s="1"/>
  <c r="DQ19" i="5" s="1"/>
  <c r="DW19" i="5" s="1"/>
  <c r="DE19" i="5"/>
  <c r="CV18" i="5"/>
  <c r="DH18" i="5" s="1"/>
  <c r="DN18" i="5" s="1"/>
  <c r="DT18" i="5" s="1"/>
  <c r="DB18" i="5"/>
  <c r="CY8" i="5"/>
  <c r="DK8" i="5" s="1"/>
  <c r="DQ8" i="5" s="1"/>
  <c r="DW8" i="5" s="1"/>
  <c r="DE8" i="5"/>
  <c r="CV8" i="5"/>
  <c r="DH8" i="5" s="1"/>
  <c r="DN8" i="5" s="1"/>
  <c r="DT8" i="5" s="1"/>
  <c r="DB8" i="5"/>
  <c r="CX19" i="5"/>
  <c r="DJ19" i="5" s="1"/>
  <c r="DP19" i="5" s="1"/>
  <c r="DV19" i="5" s="1"/>
  <c r="DD19" i="5"/>
  <c r="CX8" i="5"/>
  <c r="DJ8" i="5" s="1"/>
  <c r="DP8" i="5" s="1"/>
  <c r="DV8" i="5" s="1"/>
  <c r="DD8" i="5"/>
  <c r="CV19" i="5"/>
  <c r="DH19" i="5" s="1"/>
  <c r="DN19" i="5" s="1"/>
  <c r="DT19" i="5" s="1"/>
  <c r="DB19" i="5"/>
  <c r="CY18" i="5"/>
  <c r="DK18" i="5" s="1"/>
  <c r="DQ18" i="5" s="1"/>
  <c r="DW18" i="5" s="1"/>
  <c r="DE18" i="5"/>
  <c r="CW19" i="5"/>
  <c r="DI19" i="5" s="1"/>
  <c r="DO19" i="5" s="1"/>
  <c r="DU19" i="5" s="1"/>
  <c r="DC19" i="5"/>
  <c r="CW8" i="5"/>
  <c r="DI8" i="5" s="1"/>
  <c r="DO8" i="5" s="1"/>
  <c r="DU8" i="5" s="1"/>
  <c r="DC8" i="5"/>
  <c r="L5" i="4"/>
  <c r="R5" i="4" s="1"/>
  <c r="X5" i="4" s="1"/>
  <c r="AD5" i="4" s="1"/>
  <c r="AJ5" i="4" s="1"/>
  <c r="AP5" i="4" s="1"/>
  <c r="AV5" i="4" s="1"/>
  <c r="BB5" i="4" s="1"/>
  <c r="BH5" i="4" s="1"/>
  <c r="BN5" i="4" s="1"/>
  <c r="BT5" i="4" s="1"/>
  <c r="BZ5" i="4" s="1"/>
  <c r="CF5" i="4" s="1"/>
  <c r="CL5" i="4" s="1"/>
  <c r="CR5" i="4" s="1"/>
  <c r="F24" i="4"/>
  <c r="M5" i="4"/>
  <c r="S5" i="4" s="1"/>
  <c r="Y5" i="4" s="1"/>
  <c r="AE5" i="4" s="1"/>
  <c r="AK5" i="4" s="1"/>
  <c r="AQ5" i="4" s="1"/>
  <c r="AW5" i="4" s="1"/>
  <c r="BC5" i="4" s="1"/>
  <c r="BI5" i="4" s="1"/>
  <c r="BO5" i="4" s="1"/>
  <c r="BU5" i="4" s="1"/>
  <c r="CA5" i="4" s="1"/>
  <c r="CG5" i="4" s="1"/>
  <c r="CM5" i="4" s="1"/>
  <c r="CS5" i="4" s="1"/>
  <c r="G24" i="4"/>
  <c r="K5" i="4"/>
  <c r="Q5" i="4" s="1"/>
  <c r="W5" i="4" s="1"/>
  <c r="AC5" i="4" s="1"/>
  <c r="AI5" i="4" s="1"/>
  <c r="AO5" i="4" s="1"/>
  <c r="AU5" i="4" s="1"/>
  <c r="BA5" i="4" s="1"/>
  <c r="BG5" i="4" s="1"/>
  <c r="BM5" i="4" s="1"/>
  <c r="BS5" i="4" s="1"/>
  <c r="BY5" i="4" s="1"/>
  <c r="CE5" i="4" s="1"/>
  <c r="CK5" i="4" s="1"/>
  <c r="CQ5" i="4" s="1"/>
  <c r="E24" i="4"/>
  <c r="N5" i="4"/>
  <c r="T5" i="4" s="1"/>
  <c r="Z5" i="4" s="1"/>
  <c r="AF5" i="4" s="1"/>
  <c r="AL5" i="4" s="1"/>
  <c r="AR5" i="4" s="1"/>
  <c r="AX5" i="4" s="1"/>
  <c r="BD5" i="4" s="1"/>
  <c r="BJ5" i="4" s="1"/>
  <c r="BP5" i="4" s="1"/>
  <c r="BV5" i="4" s="1"/>
  <c r="CB5" i="4" s="1"/>
  <c r="CH5" i="4" s="1"/>
  <c r="CN5" i="4" s="1"/>
  <c r="CT5" i="4" s="1"/>
  <c r="H24" i="4"/>
  <c r="J5" i="4"/>
  <c r="P5" i="4" s="1"/>
  <c r="V5" i="4" s="1"/>
  <c r="AB5" i="4" s="1"/>
  <c r="AH5" i="4" s="1"/>
  <c r="AN5" i="4" s="1"/>
  <c r="AT5" i="4" s="1"/>
  <c r="AZ5" i="4" s="1"/>
  <c r="BF5" i="4" s="1"/>
  <c r="BL5" i="4" s="1"/>
  <c r="BR5" i="4" s="1"/>
  <c r="BX5" i="4" s="1"/>
  <c r="CD5" i="4" s="1"/>
  <c r="CJ5" i="4" s="1"/>
  <c r="CP5" i="4" s="1"/>
  <c r="D24" i="4"/>
  <c r="I5" i="4"/>
  <c r="O5" i="4" s="1"/>
  <c r="U5" i="4" s="1"/>
  <c r="AA5" i="4" s="1"/>
  <c r="AG5" i="4" s="1"/>
  <c r="AM5" i="4" s="1"/>
  <c r="AS5" i="4" s="1"/>
  <c r="AY5" i="4" s="1"/>
  <c r="BE5" i="4" s="1"/>
  <c r="BK5" i="4" s="1"/>
  <c r="BQ5" i="4" s="1"/>
  <c r="BW5" i="4" s="1"/>
  <c r="CC5" i="4" s="1"/>
  <c r="CI5" i="4" s="1"/>
  <c r="CO5" i="4" s="1"/>
  <c r="C24" i="4"/>
  <c r="G15" i="7"/>
  <c r="CT5" i="5" s="1"/>
  <c r="G18" i="7"/>
  <c r="DL5" i="5" s="1"/>
  <c r="G14" i="7"/>
  <c r="CN5" i="5" s="1"/>
  <c r="G13" i="7"/>
  <c r="CH5" i="5" s="1"/>
  <c r="G12" i="7"/>
  <c r="CB5" i="5" s="1"/>
  <c r="G11" i="7"/>
  <c r="BJ5" i="5" s="1"/>
  <c r="G10" i="7"/>
  <c r="BD5" i="5" s="1"/>
  <c r="G9" i="7"/>
  <c r="AR5" i="5" s="1"/>
  <c r="G7" i="7"/>
  <c r="AF5" i="5" s="1"/>
  <c r="G6" i="7"/>
  <c r="Z5" i="5" s="1"/>
  <c r="G5" i="7"/>
  <c r="T5" i="5" s="1"/>
  <c r="AB4" i="7"/>
  <c r="N14" i="5" s="1"/>
  <c r="G4" i="7"/>
  <c r="N5" i="5" s="1"/>
  <c r="H5" i="5"/>
  <c r="AB3" i="7"/>
  <c r="H14" i="5" s="1"/>
  <c r="G19" i="7"/>
  <c r="AX5" i="5" s="1"/>
  <c r="G8" i="7"/>
  <c r="AL5" i="5" s="1"/>
  <c r="AR5" i="7"/>
  <c r="AR7" i="7"/>
  <c r="AR6" i="7"/>
  <c r="F20" i="7"/>
  <c r="G20" i="7" s="1"/>
  <c r="BP5" i="5" s="1"/>
  <c r="F22" i="7"/>
  <c r="G22" i="7" s="1"/>
  <c r="DR5" i="5" s="1"/>
  <c r="H8" i="5"/>
  <c r="N8" i="5" s="1"/>
  <c r="T8" i="5" s="1"/>
  <c r="Z8" i="5" s="1"/>
  <c r="AF8" i="5" s="1"/>
  <c r="AL8" i="5" s="1"/>
  <c r="AR8" i="5" s="1"/>
  <c r="AX8" i="5" s="1"/>
  <c r="BD8" i="5" s="1"/>
  <c r="BJ8" i="5" s="1"/>
  <c r="BP8" i="5" s="1"/>
  <c r="BV8" i="5" s="1"/>
  <c r="CB8" i="5" s="1"/>
  <c r="CH8" i="5" s="1"/>
  <c r="CN8" i="5" s="1"/>
  <c r="CT8" i="5" s="1"/>
  <c r="AB18" i="7"/>
  <c r="DL14" i="5" s="1"/>
  <c r="AB13" i="7"/>
  <c r="CH14" i="5" s="1"/>
  <c r="AB15" i="7"/>
  <c r="CT14" i="5" s="1"/>
  <c r="AB8" i="7"/>
  <c r="AL14" i="5" s="1"/>
  <c r="AB7" i="7"/>
  <c r="AF14" i="5" s="1"/>
  <c r="AB5" i="7"/>
  <c r="T14" i="5" s="1"/>
  <c r="AB19" i="7"/>
  <c r="AX14" i="5" s="1"/>
  <c r="AB12" i="7"/>
  <c r="CB14" i="5" s="1"/>
  <c r="AB11" i="7"/>
  <c r="BJ14" i="5" s="1"/>
  <c r="AB6" i="7"/>
  <c r="Z14" i="5" s="1"/>
  <c r="AB10" i="7"/>
  <c r="BD14" i="5" s="1"/>
  <c r="AB9" i="7"/>
  <c r="AR14" i="5" s="1"/>
  <c r="AB14" i="7"/>
  <c r="CN14" i="5" s="1"/>
  <c r="D4" i="5"/>
  <c r="E13" i="5"/>
  <c r="E4" i="5" s="1"/>
  <c r="S17" i="5"/>
  <c r="Y17" i="5" s="1"/>
  <c r="I17" i="5"/>
  <c r="P17" i="5"/>
  <c r="Q17" i="5"/>
  <c r="X17" i="5"/>
  <c r="N17" i="5"/>
  <c r="A9" i="5"/>
  <c r="CZ9" i="5" s="1"/>
  <c r="H28" i="3"/>
  <c r="CF9" i="5" l="1"/>
  <c r="F9" i="5"/>
  <c r="BM9" i="5"/>
  <c r="DH9" i="5"/>
  <c r="CG9" i="5"/>
  <c r="AF9" i="5"/>
  <c r="T9" i="5"/>
  <c r="CS9" i="5"/>
  <c r="BB9" i="5"/>
  <c r="CX9" i="5"/>
  <c r="CQ9" i="5"/>
  <c r="DA9" i="5"/>
  <c r="AT9" i="5"/>
  <c r="CA9" i="5"/>
  <c r="AM9" i="5"/>
  <c r="DV9" i="5"/>
  <c r="BQ9" i="5"/>
  <c r="S9" i="5"/>
  <c r="CO9" i="5"/>
  <c r="DQ9" i="5"/>
  <c r="DX9" i="5"/>
  <c r="DL9" i="5"/>
  <c r="CR9" i="5"/>
  <c r="I9" i="5"/>
  <c r="BZ9" i="5"/>
  <c r="BV9" i="5"/>
  <c r="AS9" i="5"/>
  <c r="D9" i="5"/>
  <c r="CM9" i="5"/>
  <c r="CH9" i="5"/>
  <c r="CJ9" i="5"/>
  <c r="DO9" i="5"/>
  <c r="BY9" i="5"/>
  <c r="CI9" i="5"/>
  <c r="CY9" i="5"/>
  <c r="CD9" i="5"/>
  <c r="DG9" i="5"/>
  <c r="DS9" i="5"/>
  <c r="V9" i="5"/>
  <c r="DC9" i="5"/>
  <c r="DJ9" i="5"/>
  <c r="CV9" i="5"/>
  <c r="DN9" i="5"/>
  <c r="N9" i="5"/>
  <c r="AR9" i="5"/>
  <c r="CB9" i="5"/>
  <c r="AN9" i="5"/>
  <c r="BS9" i="5"/>
  <c r="E9" i="5"/>
  <c r="DD9" i="5"/>
  <c r="DW9" i="5"/>
  <c r="AY9" i="5"/>
  <c r="CK9" i="5"/>
  <c r="AV9" i="5"/>
  <c r="CC9" i="5"/>
  <c r="BE9" i="5"/>
  <c r="U9" i="5"/>
  <c r="BL9" i="5"/>
  <c r="DI9" i="5"/>
  <c r="DF9" i="5"/>
  <c r="CN9" i="5"/>
  <c r="AL9" i="5"/>
  <c r="K9" i="5"/>
  <c r="AZ9" i="5"/>
  <c r="CW9" i="5"/>
  <c r="M9" i="5"/>
  <c r="DK9" i="5"/>
  <c r="DP9" i="5"/>
  <c r="CL9" i="5"/>
  <c r="BF9" i="5"/>
  <c r="DT9" i="5"/>
  <c r="R9" i="5"/>
  <c r="P9" i="5"/>
  <c r="W9" i="5"/>
  <c r="DM9" i="5"/>
  <c r="AU9" i="5"/>
  <c r="G9" i="5"/>
  <c r="BN9" i="5"/>
  <c r="DU9" i="5"/>
  <c r="AQ9" i="5"/>
  <c r="BC9" i="5"/>
  <c r="BP9" i="5"/>
  <c r="AX9" i="5"/>
  <c r="H9" i="5"/>
  <c r="AP9" i="5"/>
  <c r="BW9" i="5"/>
  <c r="BG9" i="5"/>
  <c r="AJ9" i="5"/>
  <c r="BH9" i="5"/>
  <c r="Y9" i="5"/>
  <c r="Q9" i="5"/>
  <c r="AH9" i="5"/>
  <c r="C9" i="5"/>
  <c r="X9" i="5"/>
  <c r="AD9" i="5"/>
  <c r="BX9" i="5"/>
  <c r="DB9" i="5"/>
  <c r="AE9" i="5"/>
  <c r="AO9" i="5"/>
  <c r="AK9" i="5"/>
  <c r="Z9" i="5"/>
  <c r="CT9" i="5"/>
  <c r="BD9" i="5"/>
  <c r="BA9" i="5"/>
  <c r="AB9" i="5"/>
  <c r="BK9" i="5"/>
  <c r="AG9" i="5"/>
  <c r="BT9" i="5"/>
  <c r="O9" i="5"/>
  <c r="DE9" i="5"/>
  <c r="AC9" i="5"/>
  <c r="L9" i="5"/>
  <c r="AI9" i="5"/>
  <c r="AW9" i="5"/>
  <c r="BU9" i="5"/>
  <c r="BO9" i="5"/>
  <c r="J9" i="5"/>
  <c r="CP9" i="5"/>
  <c r="BR9" i="5"/>
  <c r="AA9" i="5"/>
  <c r="CE9" i="5"/>
  <c r="CU9" i="5"/>
  <c r="BI9" i="5"/>
  <c r="DR9" i="5"/>
  <c r="BJ9" i="5"/>
  <c r="K24" i="4"/>
  <c r="Q24" i="4" s="1"/>
  <c r="W24" i="4" s="1"/>
  <c r="AC24" i="4" s="1"/>
  <c r="AI24" i="4" s="1"/>
  <c r="AO24" i="4" s="1"/>
  <c r="AU24" i="4" s="1"/>
  <c r="BA24" i="4" s="1"/>
  <c r="BG24" i="4" s="1"/>
  <c r="BM24" i="4" s="1"/>
  <c r="BS24" i="4" s="1"/>
  <c r="BY24" i="4" s="1"/>
  <c r="CE24" i="4" s="1"/>
  <c r="CK24" i="4" s="1"/>
  <c r="CQ24" i="4" s="1"/>
  <c r="DC24" i="4" s="1"/>
  <c r="E44" i="4"/>
  <c r="K44" i="4" s="1"/>
  <c r="Q44" i="4" s="1"/>
  <c r="W44" i="4" s="1"/>
  <c r="AC44" i="4" s="1"/>
  <c r="AI44" i="4" s="1"/>
  <c r="AO44" i="4" s="1"/>
  <c r="AU44" i="4" s="1"/>
  <c r="BA44" i="4" s="1"/>
  <c r="BG44" i="4" s="1"/>
  <c r="BM44" i="4" s="1"/>
  <c r="BS44" i="4" s="1"/>
  <c r="BY44" i="4" s="1"/>
  <c r="CE44" i="4" s="1"/>
  <c r="CK44" i="4" s="1"/>
  <c r="CQ44" i="4" s="1"/>
  <c r="I24" i="4"/>
  <c r="O24" i="4" s="1"/>
  <c r="U24" i="4" s="1"/>
  <c r="AA24" i="4" s="1"/>
  <c r="AG24" i="4" s="1"/>
  <c r="AM24" i="4" s="1"/>
  <c r="AS24" i="4" s="1"/>
  <c r="AY24" i="4" s="1"/>
  <c r="BE24" i="4" s="1"/>
  <c r="BK24" i="4" s="1"/>
  <c r="BQ24" i="4" s="1"/>
  <c r="BW24" i="4" s="1"/>
  <c r="CC24" i="4" s="1"/>
  <c r="CI24" i="4" s="1"/>
  <c r="CO24" i="4" s="1"/>
  <c r="CU24" i="4" s="1"/>
  <c r="DG24" i="4" s="1"/>
  <c r="DM24" i="4" s="1"/>
  <c r="DS24" i="4" s="1"/>
  <c r="C44" i="4"/>
  <c r="I44" i="4" s="1"/>
  <c r="O44" i="4" s="1"/>
  <c r="U44" i="4" s="1"/>
  <c r="AA44" i="4" s="1"/>
  <c r="AG44" i="4" s="1"/>
  <c r="AM44" i="4" s="1"/>
  <c r="AS44" i="4" s="1"/>
  <c r="AY44" i="4" s="1"/>
  <c r="BE44" i="4" s="1"/>
  <c r="BK44" i="4" s="1"/>
  <c r="BQ44" i="4" s="1"/>
  <c r="BW44" i="4" s="1"/>
  <c r="CC44" i="4" s="1"/>
  <c r="CI44" i="4" s="1"/>
  <c r="CO44" i="4" s="1"/>
  <c r="M24" i="4"/>
  <c r="S24" i="4" s="1"/>
  <c r="Y24" i="4" s="1"/>
  <c r="AE24" i="4" s="1"/>
  <c r="AK24" i="4" s="1"/>
  <c r="AQ24" i="4" s="1"/>
  <c r="AW24" i="4" s="1"/>
  <c r="BC24" i="4" s="1"/>
  <c r="BI24" i="4" s="1"/>
  <c r="BO24" i="4" s="1"/>
  <c r="BU24" i="4" s="1"/>
  <c r="CA24" i="4" s="1"/>
  <c r="CG24" i="4" s="1"/>
  <c r="CM24" i="4" s="1"/>
  <c r="CS24" i="4" s="1"/>
  <c r="DE24" i="4" s="1"/>
  <c r="G44" i="4"/>
  <c r="M44" i="4" s="1"/>
  <c r="S44" i="4" s="1"/>
  <c r="Y44" i="4" s="1"/>
  <c r="AE44" i="4" s="1"/>
  <c r="AK44" i="4" s="1"/>
  <c r="AQ44" i="4" s="1"/>
  <c r="AW44" i="4" s="1"/>
  <c r="BC44" i="4" s="1"/>
  <c r="BI44" i="4" s="1"/>
  <c r="BO44" i="4" s="1"/>
  <c r="BU44" i="4" s="1"/>
  <c r="CA44" i="4" s="1"/>
  <c r="CG44" i="4" s="1"/>
  <c r="CM44" i="4" s="1"/>
  <c r="CS44" i="4" s="1"/>
  <c r="J24" i="4"/>
  <c r="P24" i="4" s="1"/>
  <c r="V24" i="4" s="1"/>
  <c r="AB24" i="4" s="1"/>
  <c r="AH24" i="4" s="1"/>
  <c r="AN24" i="4" s="1"/>
  <c r="AT24" i="4" s="1"/>
  <c r="AZ24" i="4" s="1"/>
  <c r="BF24" i="4" s="1"/>
  <c r="BL24" i="4" s="1"/>
  <c r="BR24" i="4" s="1"/>
  <c r="BX24" i="4" s="1"/>
  <c r="CD24" i="4" s="1"/>
  <c r="CJ24" i="4" s="1"/>
  <c r="CP24" i="4" s="1"/>
  <c r="CV24" i="4" s="1"/>
  <c r="DH24" i="4" s="1"/>
  <c r="DN24" i="4" s="1"/>
  <c r="DT24" i="4" s="1"/>
  <c r="D44" i="4"/>
  <c r="J44" i="4" s="1"/>
  <c r="P44" i="4" s="1"/>
  <c r="V44" i="4" s="1"/>
  <c r="AB44" i="4" s="1"/>
  <c r="AH44" i="4" s="1"/>
  <c r="AN44" i="4" s="1"/>
  <c r="AT44" i="4" s="1"/>
  <c r="AZ44" i="4" s="1"/>
  <c r="BF44" i="4" s="1"/>
  <c r="BL44" i="4" s="1"/>
  <c r="BR44" i="4" s="1"/>
  <c r="BX44" i="4" s="1"/>
  <c r="CD44" i="4" s="1"/>
  <c r="CJ44" i="4" s="1"/>
  <c r="CP44" i="4" s="1"/>
  <c r="L24" i="4"/>
  <c r="R24" i="4" s="1"/>
  <c r="X24" i="4" s="1"/>
  <c r="AD24" i="4" s="1"/>
  <c r="AJ24" i="4" s="1"/>
  <c r="AP24" i="4" s="1"/>
  <c r="AV24" i="4" s="1"/>
  <c r="BB24" i="4" s="1"/>
  <c r="BH24" i="4" s="1"/>
  <c r="BN24" i="4" s="1"/>
  <c r="BT24" i="4" s="1"/>
  <c r="BZ24" i="4" s="1"/>
  <c r="CF24" i="4" s="1"/>
  <c r="CL24" i="4" s="1"/>
  <c r="CR24" i="4" s="1"/>
  <c r="CX24" i="4" s="1"/>
  <c r="DJ24" i="4" s="1"/>
  <c r="DP24" i="4" s="1"/>
  <c r="DV24" i="4" s="1"/>
  <c r="F44" i="4"/>
  <c r="L44" i="4" s="1"/>
  <c r="R44" i="4" s="1"/>
  <c r="X44" i="4" s="1"/>
  <c r="AD44" i="4" s="1"/>
  <c r="AJ44" i="4" s="1"/>
  <c r="AP44" i="4" s="1"/>
  <c r="AV44" i="4" s="1"/>
  <c r="BB44" i="4" s="1"/>
  <c r="BH44" i="4" s="1"/>
  <c r="BN44" i="4" s="1"/>
  <c r="BT44" i="4" s="1"/>
  <c r="BZ44" i="4" s="1"/>
  <c r="CF44" i="4" s="1"/>
  <c r="CL44" i="4" s="1"/>
  <c r="CR44" i="4" s="1"/>
  <c r="N24" i="4"/>
  <c r="T24" i="4" s="1"/>
  <c r="Z24" i="4" s="1"/>
  <c r="AF24" i="4" s="1"/>
  <c r="AL24" i="4" s="1"/>
  <c r="AR24" i="4" s="1"/>
  <c r="AX24" i="4" s="1"/>
  <c r="BD24" i="4" s="1"/>
  <c r="BJ24" i="4" s="1"/>
  <c r="BP24" i="4" s="1"/>
  <c r="BV24" i="4" s="1"/>
  <c r="CB24" i="4" s="1"/>
  <c r="CH24" i="4" s="1"/>
  <c r="CN24" i="4" s="1"/>
  <c r="CT24" i="4" s="1"/>
  <c r="DF24" i="4" s="1"/>
  <c r="H44" i="4"/>
  <c r="N44" i="4" s="1"/>
  <c r="T44" i="4" s="1"/>
  <c r="Z44" i="4" s="1"/>
  <c r="AF44" i="4" s="1"/>
  <c r="AL44" i="4" s="1"/>
  <c r="AR44" i="4" s="1"/>
  <c r="AX44" i="4" s="1"/>
  <c r="BD44" i="4" s="1"/>
  <c r="BJ44" i="4" s="1"/>
  <c r="BP44" i="4" s="1"/>
  <c r="BV44" i="4" s="1"/>
  <c r="CB44" i="4" s="1"/>
  <c r="CH44" i="4" s="1"/>
  <c r="CN44" i="4" s="1"/>
  <c r="CT44" i="4" s="1"/>
  <c r="CZ8" i="5"/>
  <c r="DL8" i="5" s="1"/>
  <c r="DR8" i="5" s="1"/>
  <c r="DX8" i="5" s="1"/>
  <c r="DF8" i="5"/>
  <c r="CZ5" i="4"/>
  <c r="DL5" i="4" s="1"/>
  <c r="DR5" i="4" s="1"/>
  <c r="DX5" i="4" s="1"/>
  <c r="DF5" i="4"/>
  <c r="CU5" i="4"/>
  <c r="DG5" i="4" s="1"/>
  <c r="DM5" i="4" s="1"/>
  <c r="DS5" i="4" s="1"/>
  <c r="DA5" i="4"/>
  <c r="CY5" i="4"/>
  <c r="DK5" i="4" s="1"/>
  <c r="DQ5" i="4" s="1"/>
  <c r="DW5" i="4" s="1"/>
  <c r="DE5" i="4"/>
  <c r="CW5" i="4"/>
  <c r="DI5" i="4" s="1"/>
  <c r="DO5" i="4" s="1"/>
  <c r="DU5" i="4" s="1"/>
  <c r="DC5" i="4"/>
  <c r="CV5" i="4"/>
  <c r="DH5" i="4" s="1"/>
  <c r="DN5" i="4" s="1"/>
  <c r="DT5" i="4" s="1"/>
  <c r="DB5" i="4"/>
  <c r="CX5" i="4"/>
  <c r="DJ5" i="4" s="1"/>
  <c r="DP5" i="4" s="1"/>
  <c r="DV5" i="4" s="1"/>
  <c r="DD5" i="4"/>
  <c r="AR8" i="7"/>
  <c r="AS8" i="7" s="1"/>
  <c r="AA21" i="7"/>
  <c r="H37" i="3"/>
  <c r="N20" i="2" s="1"/>
  <c r="F21" i="7"/>
  <c r="G21" i="7" s="1"/>
  <c r="BV5" i="5" s="1"/>
  <c r="F40" i="2"/>
  <c r="AB20" i="7"/>
  <c r="BP14" i="5" s="1"/>
  <c r="AB22" i="7"/>
  <c r="DR14" i="5" s="1"/>
  <c r="A20" i="5"/>
  <c r="F13" i="5"/>
  <c r="F4" i="5" s="1"/>
  <c r="W17" i="5"/>
  <c r="AE17" i="5"/>
  <c r="T17" i="5"/>
  <c r="V17" i="5"/>
  <c r="AD17" i="5"/>
  <c r="O17" i="5"/>
  <c r="DB24" i="4" l="1"/>
  <c r="CW24" i="4"/>
  <c r="DI24" i="4" s="1"/>
  <c r="DO24" i="4" s="1"/>
  <c r="DU24" i="4" s="1"/>
  <c r="CY24" i="4"/>
  <c r="DK24" i="4" s="1"/>
  <c r="DQ24" i="4" s="1"/>
  <c r="DW24" i="4" s="1"/>
  <c r="CZ24" i="4"/>
  <c r="DL24" i="4" s="1"/>
  <c r="DR24" i="4" s="1"/>
  <c r="DX24" i="4" s="1"/>
  <c r="DD24" i="4"/>
  <c r="DA24" i="4"/>
  <c r="DB44" i="4"/>
  <c r="CV44" i="4"/>
  <c r="DH44" i="4" s="1"/>
  <c r="DN44" i="4" s="1"/>
  <c r="DT44" i="4" s="1"/>
  <c r="CZ44" i="4"/>
  <c r="DL44" i="4" s="1"/>
  <c r="DR44" i="4" s="1"/>
  <c r="DX44" i="4" s="1"/>
  <c r="DF44" i="4"/>
  <c r="DA44" i="4"/>
  <c r="CU44" i="4"/>
  <c r="DG44" i="4" s="1"/>
  <c r="DM44" i="4" s="1"/>
  <c r="DS44" i="4" s="1"/>
  <c r="CY44" i="4"/>
  <c r="DK44" i="4" s="1"/>
  <c r="DQ44" i="4" s="1"/>
  <c r="DW44" i="4" s="1"/>
  <c r="DE44" i="4"/>
  <c r="CX44" i="4"/>
  <c r="DJ44" i="4" s="1"/>
  <c r="DP44" i="4" s="1"/>
  <c r="DV44" i="4" s="1"/>
  <c r="DD44" i="4"/>
  <c r="CW44" i="4"/>
  <c r="DI44" i="4" s="1"/>
  <c r="DO44" i="4" s="1"/>
  <c r="DU44" i="4" s="1"/>
  <c r="DC44" i="4"/>
  <c r="A35" i="2"/>
  <c r="C20" i="5"/>
  <c r="AB21" i="7"/>
  <c r="BV14" i="5" s="1"/>
  <c r="F23" i="7"/>
  <c r="G23" i="7" s="1"/>
  <c r="AA23" i="7"/>
  <c r="G13" i="5"/>
  <c r="G4" i="5" s="1"/>
  <c r="AB17" i="5"/>
  <c r="Z17" i="5"/>
  <c r="U17" i="5"/>
  <c r="AK17" i="5"/>
  <c r="AJ17" i="5"/>
  <c r="AC17" i="5"/>
  <c r="AB23" i="7" l="1"/>
  <c r="U20" i="2" s="1"/>
  <c r="H10" i="5"/>
  <c r="H3" i="7" s="1"/>
  <c r="F42" i="2"/>
  <c r="H13" i="5"/>
  <c r="H4" i="5" s="1"/>
  <c r="AQ17" i="5"/>
  <c r="AA17" i="5"/>
  <c r="AI17" i="5"/>
  <c r="AF17" i="5"/>
  <c r="AP17" i="5"/>
  <c r="AH17" i="5"/>
  <c r="K68" i="2" l="1"/>
  <c r="A3" i="7"/>
  <c r="J3" i="7"/>
  <c r="P3" i="7"/>
  <c r="O3" i="7"/>
  <c r="M3" i="7"/>
  <c r="N3" i="7"/>
  <c r="DX5" i="5"/>
  <c r="F81" i="2"/>
  <c r="DX14" i="5"/>
  <c r="I13" i="5"/>
  <c r="I4" i="5" s="1"/>
  <c r="AL17" i="5"/>
  <c r="AO17" i="5"/>
  <c r="AG17" i="5"/>
  <c r="AN17" i="5"/>
  <c r="AW17" i="5"/>
  <c r="AV17" i="5"/>
  <c r="K3" i="7" l="1"/>
  <c r="L3" i="7" s="1"/>
  <c r="J13" i="5"/>
  <c r="J4" i="5" s="1"/>
  <c r="AT17" i="5"/>
  <c r="AM17" i="5"/>
  <c r="BB17" i="5"/>
  <c r="AU17" i="5"/>
  <c r="AR17" i="5"/>
  <c r="BC17" i="5"/>
  <c r="K13" i="5" l="1"/>
  <c r="K4" i="5" s="1"/>
  <c r="AS17" i="5"/>
  <c r="BA17" i="5"/>
  <c r="BH17" i="5"/>
  <c r="BI17" i="5"/>
  <c r="AX17" i="5"/>
  <c r="AZ17" i="5"/>
  <c r="L13" i="5" l="1"/>
  <c r="L4" i="5" s="1"/>
  <c r="BD17" i="5"/>
  <c r="BN17" i="5"/>
  <c r="BO17" i="5"/>
  <c r="BF17" i="5"/>
  <c r="BG17" i="5"/>
  <c r="AY17" i="5"/>
  <c r="M13" i="5" l="1"/>
  <c r="M4" i="5" s="1"/>
  <c r="BL17" i="5"/>
  <c r="BU17" i="5"/>
  <c r="BT17" i="5"/>
  <c r="BJ17" i="5"/>
  <c r="BE17" i="5"/>
  <c r="BM17" i="5"/>
  <c r="N10" i="5" l="1"/>
  <c r="H4" i="7" s="1"/>
  <c r="K69" i="2" s="1"/>
  <c r="N13" i="5"/>
  <c r="N4" i="5" s="1"/>
  <c r="BK17" i="5"/>
  <c r="BP17" i="5"/>
  <c r="BZ17" i="5"/>
  <c r="BS17" i="5"/>
  <c r="CA17" i="5"/>
  <c r="BR17" i="5"/>
  <c r="P4" i="7" l="1"/>
  <c r="N4" i="7"/>
  <c r="A4" i="7"/>
  <c r="M4" i="7"/>
  <c r="O4" i="7"/>
  <c r="J4" i="7"/>
  <c r="K4" i="7" s="1"/>
  <c r="L4" i="7" s="1"/>
  <c r="O13" i="5"/>
  <c r="O4" i="5" s="1"/>
  <c r="BY17" i="5"/>
  <c r="BX17" i="5"/>
  <c r="CF17" i="5"/>
  <c r="BV17" i="5"/>
  <c r="CG17" i="5"/>
  <c r="BQ17" i="5"/>
  <c r="P13" i="5" l="1"/>
  <c r="P4" i="5" s="1"/>
  <c r="CB17" i="5"/>
  <c r="CL17" i="5"/>
  <c r="BW17" i="5"/>
  <c r="CD17" i="5"/>
  <c r="CM17" i="5"/>
  <c r="CE17" i="5"/>
  <c r="Q13" i="5" l="1"/>
  <c r="Q4" i="5" s="1"/>
  <c r="CH17" i="5"/>
  <c r="CC17" i="5"/>
  <c r="CJ17" i="5"/>
  <c r="CR17" i="5"/>
  <c r="DD17" i="5" s="1"/>
  <c r="CK17" i="5"/>
  <c r="CS17" i="5"/>
  <c r="DE17" i="5" s="1"/>
  <c r="R13" i="5" l="1"/>
  <c r="R4" i="5" s="1"/>
  <c r="CQ17" i="5"/>
  <c r="DC17" i="5" s="1"/>
  <c r="CP17" i="5"/>
  <c r="DB17" i="5" s="1"/>
  <c r="CY17" i="5"/>
  <c r="CI17" i="5"/>
  <c r="CX17" i="5"/>
  <c r="CN17" i="5"/>
  <c r="S13" i="5" l="1"/>
  <c r="S4" i="5" s="1"/>
  <c r="CO17" i="5"/>
  <c r="DA17" i="5" s="1"/>
  <c r="CT17" i="5"/>
  <c r="DF17" i="5" s="1"/>
  <c r="DK17" i="5"/>
  <c r="CV17" i="5"/>
  <c r="DJ17" i="5"/>
  <c r="CW17" i="5"/>
  <c r="T10" i="5" l="1"/>
  <c r="H5" i="7" s="1"/>
  <c r="T13" i="5"/>
  <c r="T4" i="5" s="1"/>
  <c r="DH17" i="5"/>
  <c r="DQ17" i="5"/>
  <c r="DW17" i="5" s="1"/>
  <c r="DI17" i="5"/>
  <c r="CZ17" i="5"/>
  <c r="CU17" i="5"/>
  <c r="DP17" i="5"/>
  <c r="DV17" i="5" s="1"/>
  <c r="K70" i="2" l="1"/>
  <c r="A5" i="7"/>
  <c r="P5" i="7"/>
  <c r="O5" i="7"/>
  <c r="N5" i="7"/>
  <c r="J5" i="7"/>
  <c r="K5" i="7" s="1"/>
  <c r="L5" i="7" s="1"/>
  <c r="M5" i="7"/>
  <c r="U13" i="5"/>
  <c r="U4" i="5" s="1"/>
  <c r="DL17" i="5"/>
  <c r="DO17" i="5"/>
  <c r="DU17" i="5" s="1"/>
  <c r="DG17" i="5"/>
  <c r="DN17" i="5"/>
  <c r="DT17" i="5" s="1"/>
  <c r="V13" i="5" l="1"/>
  <c r="V4" i="5" s="1"/>
  <c r="DR17" i="5"/>
  <c r="DX17" i="5" s="1"/>
  <c r="DM17" i="5"/>
  <c r="DS17" i="5" s="1"/>
  <c r="W13" i="5" l="1"/>
  <c r="W4" i="5" s="1"/>
  <c r="X13" i="5" l="1"/>
  <c r="X4" i="5" s="1"/>
  <c r="Y13" i="5" l="1"/>
  <c r="Y4" i="5" s="1"/>
  <c r="Z10" i="5" l="1"/>
  <c r="H6" i="7" s="1"/>
  <c r="Z13" i="5"/>
  <c r="Z4" i="5" s="1"/>
  <c r="K71" i="2" l="1"/>
  <c r="O6" i="7"/>
  <c r="J6" i="7"/>
  <c r="K6" i="7" s="1"/>
  <c r="L6" i="7" s="1"/>
  <c r="A6" i="7"/>
  <c r="N6" i="7"/>
  <c r="P6" i="7"/>
  <c r="M6" i="7"/>
  <c r="AA13" i="5"/>
  <c r="AA4" i="5" s="1"/>
  <c r="DS60" i="4"/>
  <c r="DM60" i="4"/>
  <c r="DG60" i="4"/>
  <c r="CU60" i="4"/>
  <c r="CO60" i="4"/>
  <c r="CI60" i="4"/>
  <c r="CC60" i="4"/>
  <c r="BW60" i="4"/>
  <c r="BQ60" i="4"/>
  <c r="BK60" i="4"/>
  <c r="BE60" i="4"/>
  <c r="AY60" i="4"/>
  <c r="AS60" i="4"/>
  <c r="AM60" i="4"/>
  <c r="AG60" i="4"/>
  <c r="AA60" i="4"/>
  <c r="U60" i="4"/>
  <c r="O60" i="4"/>
  <c r="I60" i="4"/>
  <c r="C60" i="4"/>
  <c r="H20" i="5" l="1"/>
  <c r="AB13" i="5"/>
  <c r="AB4" i="5" s="1"/>
  <c r="F20" i="5"/>
  <c r="G20" i="5"/>
  <c r="D20" i="5"/>
  <c r="E20" i="5"/>
  <c r="H21" i="5" l="1"/>
  <c r="AC3" i="7" s="1"/>
  <c r="J20" i="5"/>
  <c r="AC13" i="5"/>
  <c r="AC4" i="5" s="1"/>
  <c r="L20" i="5"/>
  <c r="K20" i="5"/>
  <c r="I20" i="5"/>
  <c r="M20" i="5"/>
  <c r="K109" i="2" l="1"/>
  <c r="V3" i="7"/>
  <c r="N21" i="5"/>
  <c r="AC4" i="7" s="1"/>
  <c r="AI3" i="7"/>
  <c r="AE3" i="7"/>
  <c r="AH3" i="7"/>
  <c r="AF3" i="7"/>
  <c r="AG3" i="7"/>
  <c r="P20" i="5"/>
  <c r="N20" i="5"/>
  <c r="AD13" i="5"/>
  <c r="AD4" i="5" s="1"/>
  <c r="O20" i="5"/>
  <c r="S20" i="5"/>
  <c r="Q20" i="5"/>
  <c r="V4" i="7" l="1"/>
  <c r="K110" i="2"/>
  <c r="AI4" i="7"/>
  <c r="R20" i="5"/>
  <c r="T21" i="5" s="1"/>
  <c r="AC5" i="7" s="1"/>
  <c r="AF4" i="7"/>
  <c r="AH4" i="7"/>
  <c r="T20" i="5"/>
  <c r="AG4" i="7"/>
  <c r="AE4" i="7"/>
  <c r="V20" i="5"/>
  <c r="AE13" i="5"/>
  <c r="AE4" i="5" s="1"/>
  <c r="Y20" i="5"/>
  <c r="W20" i="5"/>
  <c r="U20" i="5"/>
  <c r="X20" i="5"/>
  <c r="AF10" i="5" l="1"/>
  <c r="H7" i="7" s="1"/>
  <c r="Z21" i="5"/>
  <c r="AC6" i="7" s="1"/>
  <c r="V5" i="7"/>
  <c r="K111" i="2"/>
  <c r="AI5" i="7"/>
  <c r="AG5" i="7"/>
  <c r="AH5" i="7"/>
  <c r="AE5" i="7"/>
  <c r="AF5" i="7"/>
  <c r="Z20" i="5"/>
  <c r="AB20" i="5"/>
  <c r="AF13" i="5"/>
  <c r="AF4" i="5" s="1"/>
  <c r="AD20" i="5"/>
  <c r="AE20" i="5"/>
  <c r="AA20" i="5"/>
  <c r="AC20" i="5"/>
  <c r="A7" i="7" l="1"/>
  <c r="O7" i="7"/>
  <c r="M7" i="7"/>
  <c r="K72" i="2"/>
  <c r="N7" i="7"/>
  <c r="P7" i="7"/>
  <c r="J7" i="7"/>
  <c r="K7" i="7" s="1"/>
  <c r="L7" i="7" s="1"/>
  <c r="K112" i="2"/>
  <c r="AG6" i="7"/>
  <c r="V6" i="7"/>
  <c r="AH6" i="7"/>
  <c r="AF21" i="5"/>
  <c r="AC7" i="7" s="1"/>
  <c r="AE6" i="7"/>
  <c r="AI6" i="7"/>
  <c r="AF6" i="7"/>
  <c r="AG13" i="5"/>
  <c r="AG4" i="5" s="1"/>
  <c r="AF20" i="5"/>
  <c r="K113" i="2" l="1"/>
  <c r="AH7" i="7"/>
  <c r="AF7" i="7"/>
  <c r="AE7" i="7"/>
  <c r="AI7" i="7"/>
  <c r="AG7" i="7"/>
  <c r="V7" i="7"/>
  <c r="AH13" i="5"/>
  <c r="AH4" i="5" s="1"/>
  <c r="AG20" i="5"/>
  <c r="AI13" i="5" l="1"/>
  <c r="AI4" i="5" s="1"/>
  <c r="AH20" i="5"/>
  <c r="A38" i="2"/>
  <c r="A79" i="2" s="1"/>
  <c r="A13" i="2"/>
  <c r="A14" i="2"/>
  <c r="A15" i="2"/>
  <c r="AJ13" i="5" l="1"/>
  <c r="AJ4" i="5" s="1"/>
  <c r="AI20" i="5"/>
  <c r="AK13" i="5" l="1"/>
  <c r="AK4" i="5" s="1"/>
  <c r="AJ20" i="5"/>
  <c r="AL21" i="5" s="1"/>
  <c r="AL10" i="5" l="1"/>
  <c r="H8" i="7" s="1"/>
  <c r="AL13" i="5"/>
  <c r="AL4" i="5" s="1"/>
  <c r="AK20" i="5"/>
  <c r="AC8" i="7" s="1"/>
  <c r="V8" i="7" l="1"/>
  <c r="M8" i="7"/>
  <c r="A8" i="7"/>
  <c r="J8" i="7"/>
  <c r="K8" i="7" s="1"/>
  <c r="L8" i="7" s="1"/>
  <c r="N8" i="7"/>
  <c r="O8" i="7"/>
  <c r="K73" i="2"/>
  <c r="P8" i="7"/>
  <c r="K114" i="2"/>
  <c r="AH8" i="7"/>
  <c r="AE8" i="7"/>
  <c r="AF8" i="7"/>
  <c r="AI8" i="7"/>
  <c r="AG8" i="7"/>
  <c r="AM13" i="5"/>
  <c r="AM4" i="5" s="1"/>
  <c r="AL20" i="5"/>
  <c r="AN13" i="5" l="1"/>
  <c r="AN4" i="5" s="1"/>
  <c r="AM20" i="5"/>
  <c r="AR10" i="5" l="1"/>
  <c r="AO13" i="5"/>
  <c r="AO4" i="5" s="1"/>
  <c r="AN20" i="5"/>
  <c r="AP13" i="5" l="1"/>
  <c r="AP4" i="5" s="1"/>
  <c r="AO20" i="5"/>
  <c r="AQ13" i="5" l="1"/>
  <c r="AQ4" i="5" s="1"/>
  <c r="AP20" i="5"/>
  <c r="H9" i="7" l="1"/>
  <c r="K74" i="2" s="1"/>
  <c r="AR13" i="5"/>
  <c r="AR4" i="5" s="1"/>
  <c r="AQ20" i="5"/>
  <c r="AR21" i="5" s="1"/>
  <c r="AC9" i="7" l="1"/>
  <c r="AG9" i="7" s="1"/>
  <c r="O9" i="7"/>
  <c r="N9" i="7"/>
  <c r="J9" i="7"/>
  <c r="K9" i="7" s="1"/>
  <c r="L9" i="7" s="1"/>
  <c r="A9" i="7"/>
  <c r="P9" i="7"/>
  <c r="M9" i="7"/>
  <c r="AS13" i="5"/>
  <c r="AS4" i="5" s="1"/>
  <c r="AR20" i="5"/>
  <c r="K115" i="2" l="1"/>
  <c r="V9" i="7"/>
  <c r="AF9" i="7"/>
  <c r="AE9" i="7"/>
  <c r="AT13" i="5"/>
  <c r="AT4" i="5" s="1"/>
  <c r="AS20" i="5"/>
  <c r="AU13" i="5" l="1"/>
  <c r="AU4" i="5" s="1"/>
  <c r="AT20" i="5"/>
  <c r="AV13" i="5" l="1"/>
  <c r="AV4" i="5" s="1"/>
  <c r="AU20" i="5"/>
  <c r="AW13" i="5" l="1"/>
  <c r="AW4" i="5" s="1"/>
  <c r="AV20" i="5"/>
  <c r="AX10" i="5" l="1"/>
  <c r="H19" i="7" s="1"/>
  <c r="J19" i="7" s="1"/>
  <c r="K19" i="7" s="1"/>
  <c r="L19" i="7" s="1"/>
  <c r="AX13" i="5"/>
  <c r="AX4" i="5" s="1"/>
  <c r="AW20" i="5"/>
  <c r="AX21" i="5" s="1"/>
  <c r="AC19" i="7" l="1"/>
  <c r="AE19" i="7" s="1"/>
  <c r="AY13" i="5"/>
  <c r="AY4" i="5" s="1"/>
  <c r="AX20" i="5"/>
  <c r="AZ13" i="5" l="1"/>
  <c r="AZ4" i="5" s="1"/>
  <c r="AY20" i="5"/>
  <c r="BA13" i="5" l="1"/>
  <c r="BA4" i="5" s="1"/>
  <c r="AZ20" i="5"/>
  <c r="BB13" i="5" l="1"/>
  <c r="BB4" i="5" s="1"/>
  <c r="BA20" i="5"/>
  <c r="BC13" i="5" l="1"/>
  <c r="BC4" i="5" s="1"/>
  <c r="BB20" i="5"/>
  <c r="BD10" i="5" l="1"/>
  <c r="H10" i="7" s="1"/>
  <c r="BD13" i="5"/>
  <c r="BD4" i="5" s="1"/>
  <c r="BC20" i="5"/>
  <c r="BD21" i="5" s="1"/>
  <c r="AC10" i="7" s="1"/>
  <c r="V10" i="7" l="1"/>
  <c r="K75" i="2"/>
  <c r="A10" i="7"/>
  <c r="P10" i="7"/>
  <c r="O10" i="7"/>
  <c r="N10" i="7"/>
  <c r="J10" i="7"/>
  <c r="K10" i="7" s="1"/>
  <c r="L10" i="7" s="1"/>
  <c r="M10" i="7"/>
  <c r="AH10" i="7"/>
  <c r="K116" i="2"/>
  <c r="AE10" i="7"/>
  <c r="AI10" i="7"/>
  <c r="AG10" i="7"/>
  <c r="AF10" i="7"/>
  <c r="BE13" i="5"/>
  <c r="BE4" i="5" s="1"/>
  <c r="BD20" i="5"/>
  <c r="BF13" i="5" l="1"/>
  <c r="BF4" i="5" s="1"/>
  <c r="BE20" i="5"/>
  <c r="BG13" i="5" l="1"/>
  <c r="BG4" i="5" s="1"/>
  <c r="BF20" i="5"/>
  <c r="BH13" i="5" l="1"/>
  <c r="BH4" i="5" s="1"/>
  <c r="BG20" i="5"/>
  <c r="BI13" i="5" l="1"/>
  <c r="BI4" i="5" s="1"/>
  <c r="BH20" i="5"/>
  <c r="BJ10" i="5" l="1"/>
  <c r="H11" i="7" s="1"/>
  <c r="BJ13" i="5"/>
  <c r="BJ4" i="5" s="1"/>
  <c r="BI20" i="5"/>
  <c r="W68" i="2" l="1"/>
  <c r="M11" i="7"/>
  <c r="A11" i="7"/>
  <c r="J11" i="7"/>
  <c r="K11" i="7" s="1"/>
  <c r="L11" i="7" s="1"/>
  <c r="N11" i="7"/>
  <c r="P11" i="7"/>
  <c r="O11" i="7"/>
  <c r="BJ21" i="5"/>
  <c r="AC11" i="7" s="1"/>
  <c r="BK13" i="5"/>
  <c r="BK4" i="5" s="1"/>
  <c r="BJ20" i="5"/>
  <c r="V11" i="7" l="1"/>
  <c r="W109" i="2"/>
  <c r="AI11" i="7"/>
  <c r="AE11" i="7"/>
  <c r="AH11" i="7"/>
  <c r="AG11" i="7"/>
  <c r="AF11" i="7"/>
  <c r="BL13" i="5"/>
  <c r="BL4" i="5" s="1"/>
  <c r="BK20" i="5"/>
  <c r="BM13" i="5" l="1"/>
  <c r="BM4" i="5" s="1"/>
  <c r="BL20" i="5"/>
  <c r="BN13" i="5" l="1"/>
  <c r="BN4" i="5" s="1"/>
  <c r="BM20" i="5"/>
  <c r="BO13" i="5" l="1"/>
  <c r="BO4" i="5" s="1"/>
  <c r="BN20" i="5"/>
  <c r="BP10" i="5" l="1"/>
  <c r="H20" i="7" s="1"/>
  <c r="J20" i="7" s="1"/>
  <c r="K20" i="7" s="1"/>
  <c r="L20" i="7" s="1"/>
  <c r="BP13" i="5"/>
  <c r="BP4" i="5" s="1"/>
  <c r="BO20" i="5"/>
  <c r="BP21" i="5" l="1"/>
  <c r="AC20" i="7" s="1"/>
  <c r="AE20" i="7" s="1"/>
  <c r="BQ13" i="5"/>
  <c r="BQ4" i="5" s="1"/>
  <c r="BP20" i="5"/>
  <c r="BR13" i="5" l="1"/>
  <c r="BR4" i="5" s="1"/>
  <c r="BQ20" i="5"/>
  <c r="BS13" i="5" l="1"/>
  <c r="BS4" i="5" s="1"/>
  <c r="BR20" i="5"/>
  <c r="BT13" i="5" l="1"/>
  <c r="BT4" i="5" s="1"/>
  <c r="BS20" i="5"/>
  <c r="BU13" i="5" l="1"/>
  <c r="BU4" i="5" s="1"/>
  <c r="BT20" i="5"/>
  <c r="BV10" i="5" l="1"/>
  <c r="H21" i="7" s="1"/>
  <c r="J21" i="7" s="1"/>
  <c r="K21" i="7" s="1"/>
  <c r="L21" i="7" s="1"/>
  <c r="BV13" i="5"/>
  <c r="BV4" i="5" s="1"/>
  <c r="BU20" i="5"/>
  <c r="BV21" i="5" l="1"/>
  <c r="AC21" i="7" s="1"/>
  <c r="AE21" i="7" s="1"/>
  <c r="BW13" i="5"/>
  <c r="BW4" i="5" s="1"/>
  <c r="BV20" i="5"/>
  <c r="BX13" i="5" l="1"/>
  <c r="BX4" i="5" s="1"/>
  <c r="BW20" i="5"/>
  <c r="BY13" i="5" l="1"/>
  <c r="BY4" i="5" s="1"/>
  <c r="BX20" i="5"/>
  <c r="BZ13" i="5" l="1"/>
  <c r="BZ4" i="5" s="1"/>
  <c r="BY20" i="5"/>
  <c r="CA13" i="5" l="1"/>
  <c r="CA4" i="5" s="1"/>
  <c r="BZ20" i="5"/>
  <c r="CB10" i="5" l="1"/>
  <c r="H12" i="7" s="1"/>
  <c r="CB13" i="5"/>
  <c r="CB4" i="5" s="1"/>
  <c r="CA20" i="5"/>
  <c r="CB21" i="5" s="1"/>
  <c r="AC12" i="7" s="1"/>
  <c r="V12" i="7" s="1"/>
  <c r="N12" i="7" l="1"/>
  <c r="A12" i="7"/>
  <c r="W69" i="2"/>
  <c r="J12" i="7"/>
  <c r="K12" i="7" s="1"/>
  <c r="L12" i="7" s="1"/>
  <c r="M12" i="7"/>
  <c r="P12" i="7"/>
  <c r="O12" i="7"/>
  <c r="AE12" i="7"/>
  <c r="W110" i="2"/>
  <c r="AH12" i="7"/>
  <c r="AI12" i="7"/>
  <c r="AG12" i="7"/>
  <c r="AF12" i="7"/>
  <c r="CC13" i="5"/>
  <c r="CC4" i="5" s="1"/>
  <c r="CB20" i="5"/>
  <c r="CD13" i="5" l="1"/>
  <c r="CD4" i="5" s="1"/>
  <c r="CC20" i="5"/>
  <c r="CE13" i="5" l="1"/>
  <c r="CE4" i="5" s="1"/>
  <c r="CD20" i="5"/>
  <c r="CF13" i="5" l="1"/>
  <c r="CF4" i="5" s="1"/>
  <c r="CE20" i="5"/>
  <c r="CG13" i="5" l="1"/>
  <c r="CG4" i="5" s="1"/>
  <c r="CF20" i="5"/>
  <c r="CH10" i="5" l="1"/>
  <c r="H13" i="7" s="1"/>
  <c r="A13" i="7" s="1"/>
  <c r="CH13" i="5"/>
  <c r="CH4" i="5" s="1"/>
  <c r="CG20" i="5"/>
  <c r="CH21" i="5" s="1"/>
  <c r="AC13" i="7" s="1"/>
  <c r="V13" i="7" s="1"/>
  <c r="M13" i="7" l="1"/>
  <c r="P13" i="7"/>
  <c r="N13" i="7"/>
  <c r="O13" i="7"/>
  <c r="J13" i="7"/>
  <c r="K13" i="7" s="1"/>
  <c r="L13" i="7" s="1"/>
  <c r="W70" i="2"/>
  <c r="W111" i="2"/>
  <c r="AF13" i="7"/>
  <c r="AG13" i="7"/>
  <c r="AE13" i="7"/>
  <c r="AH13" i="7"/>
  <c r="AI13" i="7"/>
  <c r="CI13" i="5"/>
  <c r="CI4" i="5" s="1"/>
  <c r="CH20" i="5"/>
  <c r="CJ13" i="5" l="1"/>
  <c r="CJ4" i="5" s="1"/>
  <c r="CI20" i="5"/>
  <c r="CK13" i="5" l="1"/>
  <c r="CK4" i="5" s="1"/>
  <c r="CJ20" i="5"/>
  <c r="CL13" i="5" l="1"/>
  <c r="CL4" i="5" s="1"/>
  <c r="CK20" i="5"/>
  <c r="CM13" i="5" l="1"/>
  <c r="CM4" i="5" s="1"/>
  <c r="CL20" i="5"/>
  <c r="CN10" i="5" l="1"/>
  <c r="H14" i="7" s="1"/>
  <c r="CN13" i="5"/>
  <c r="CN4" i="5" s="1"/>
  <c r="CM20" i="5"/>
  <c r="CN21" i="5" l="1"/>
  <c r="AC14" i="7" s="1"/>
  <c r="V14" i="7" s="1"/>
  <c r="M14" i="7"/>
  <c r="J14" i="7"/>
  <c r="K14" i="7" s="1"/>
  <c r="L14" i="7" s="1"/>
  <c r="N14" i="7"/>
  <c r="A14" i="7"/>
  <c r="W71" i="2"/>
  <c r="P14" i="7"/>
  <c r="O14" i="7"/>
  <c r="CO13" i="5"/>
  <c r="CO4" i="5" s="1"/>
  <c r="CN20" i="5"/>
  <c r="W112" i="2" l="1"/>
  <c r="AI14" i="7"/>
  <c r="AH14" i="7"/>
  <c r="AF14" i="7"/>
  <c r="AE14" i="7"/>
  <c r="AG14" i="7"/>
  <c r="CP13" i="5"/>
  <c r="CP4" i="5" s="1"/>
  <c r="CO20" i="5"/>
  <c r="CQ13" i="5" l="1"/>
  <c r="CQ4" i="5" s="1"/>
  <c r="CP20" i="5"/>
  <c r="CR13" i="5" l="1"/>
  <c r="CR4" i="5" s="1"/>
  <c r="CQ20" i="5"/>
  <c r="CS13" i="5" l="1"/>
  <c r="CS4" i="5" s="1"/>
  <c r="CR20" i="5"/>
  <c r="CT10" i="5" l="1"/>
  <c r="CT13" i="5"/>
  <c r="CU13" i="5" s="1"/>
  <c r="CU4" i="5" s="1"/>
  <c r="CS20" i="5"/>
  <c r="CT21" i="5" s="1"/>
  <c r="AC15" i="7" s="1"/>
  <c r="V15" i="7" s="1"/>
  <c r="H15" i="7" l="1"/>
  <c r="A15" i="7" s="1"/>
  <c r="AG15" i="7"/>
  <c r="AF15" i="7"/>
  <c r="AI15" i="7"/>
  <c r="AH15" i="7"/>
  <c r="AE15" i="7"/>
  <c r="W113" i="2"/>
  <c r="CT4" i="5"/>
  <c r="CT20" i="5"/>
  <c r="N15" i="7" l="1"/>
  <c r="P15" i="7"/>
  <c r="M15" i="7"/>
  <c r="J15" i="7"/>
  <c r="K15" i="7" s="1"/>
  <c r="L15" i="7" s="1"/>
  <c r="O15" i="7"/>
  <c r="W72" i="2"/>
  <c r="DA20" i="5"/>
  <c r="CV13" i="5"/>
  <c r="CV4" i="5" s="1"/>
  <c r="CU20" i="5"/>
  <c r="DB20" i="5" l="1"/>
  <c r="CW13" i="5"/>
  <c r="CW4" i="5" s="1"/>
  <c r="CV20" i="5"/>
  <c r="DC20" i="5" l="1"/>
  <c r="CX13" i="5"/>
  <c r="CX4" i="5" s="1"/>
  <c r="CW20" i="5"/>
  <c r="DD20" i="5" l="1"/>
  <c r="CY13" i="5"/>
  <c r="CY4" i="5" s="1"/>
  <c r="CX20" i="5"/>
  <c r="DE20" i="5" l="1"/>
  <c r="CZ10" i="5"/>
  <c r="H16" i="7" s="1"/>
  <c r="J16" i="7" s="1"/>
  <c r="K16" i="7" s="1"/>
  <c r="CZ13" i="5"/>
  <c r="CY20" i="5"/>
  <c r="CZ4" i="5" l="1"/>
  <c r="DA13" i="5"/>
  <c r="A16" i="7"/>
  <c r="DF20" i="5"/>
  <c r="W73" i="2"/>
  <c r="P16" i="7"/>
  <c r="M16" i="7"/>
  <c r="N16" i="7"/>
  <c r="O16" i="7"/>
  <c r="L16" i="7"/>
  <c r="CZ21" i="5"/>
  <c r="AC16" i="7" s="1"/>
  <c r="CZ20" i="5"/>
  <c r="DB13" i="5" l="1"/>
  <c r="DA4" i="5"/>
  <c r="V16" i="7"/>
  <c r="AH16" i="7"/>
  <c r="W114" i="2"/>
  <c r="AI16" i="7"/>
  <c r="AG16" i="7"/>
  <c r="AE16" i="7"/>
  <c r="AF16" i="7"/>
  <c r="DG20" i="5"/>
  <c r="DC13" i="5" l="1"/>
  <c r="DB4" i="5"/>
  <c r="DH20" i="5"/>
  <c r="DD13" i="5" l="1"/>
  <c r="DC4" i="5"/>
  <c r="DI20" i="5"/>
  <c r="DE13" i="5" l="1"/>
  <c r="DD4" i="5"/>
  <c r="DJ20" i="5"/>
  <c r="DF13" i="5" l="1"/>
  <c r="DE4" i="5"/>
  <c r="DL10" i="5"/>
  <c r="H18" i="7" s="1"/>
  <c r="DK20" i="5"/>
  <c r="DG13" i="5" l="1"/>
  <c r="DF4" i="5"/>
  <c r="J18" i="7"/>
  <c r="K18" i="7" s="1"/>
  <c r="L18" i="7" s="1"/>
  <c r="DL21" i="5"/>
  <c r="AC18" i="7" s="1"/>
  <c r="O18" i="7"/>
  <c r="W75" i="2"/>
  <c r="N18" i="7"/>
  <c r="M18" i="7"/>
  <c r="P18" i="7"/>
  <c r="DL20" i="5"/>
  <c r="DH13" i="5" l="1"/>
  <c r="DG4" i="5"/>
  <c r="AI18" i="7"/>
  <c r="AG18" i="7"/>
  <c r="AF18" i="7"/>
  <c r="AH18" i="7"/>
  <c r="AE18" i="7"/>
  <c r="W116" i="2"/>
  <c r="DM20" i="5"/>
  <c r="DI13" i="5" l="1"/>
  <c r="DH4" i="5"/>
  <c r="DN20" i="5"/>
  <c r="DJ13" i="5" l="1"/>
  <c r="DI4" i="5"/>
  <c r="DO20" i="5"/>
  <c r="DK13" i="5" l="1"/>
  <c r="DJ4" i="5"/>
  <c r="DP20" i="5"/>
  <c r="DL13" i="5" l="1"/>
  <c r="DK4" i="5"/>
  <c r="DR10" i="5"/>
  <c r="H22" i="7" s="1"/>
  <c r="J22" i="7" s="1"/>
  <c r="K22" i="7" s="1"/>
  <c r="L22" i="7" s="1"/>
  <c r="DQ20" i="5"/>
  <c r="DM13" i="5" l="1"/>
  <c r="DL4" i="5"/>
  <c r="DR21" i="5"/>
  <c r="AC22" i="7" s="1"/>
  <c r="AE22" i="7" s="1"/>
  <c r="DR20" i="5"/>
  <c r="DN13" i="5" l="1"/>
  <c r="DM4" i="5"/>
  <c r="DS20" i="5"/>
  <c r="DO13" i="5" l="1"/>
  <c r="DN4" i="5"/>
  <c r="DT20" i="5"/>
  <c r="DP13" i="5" l="1"/>
  <c r="DO4" i="5"/>
  <c r="DU20" i="5"/>
  <c r="DQ13" i="5" l="1"/>
  <c r="DP4" i="5"/>
  <c r="DX10" i="5"/>
  <c r="DV20" i="5"/>
  <c r="DR13" i="5" l="1"/>
  <c r="DQ4" i="5"/>
  <c r="H23" i="7"/>
  <c r="A40" i="2" s="1"/>
  <c r="B26" i="2" s="1"/>
  <c r="DW20" i="5"/>
  <c r="DS13" i="5" l="1"/>
  <c r="DR4" i="5"/>
  <c r="A31" i="2"/>
  <c r="DX21" i="5"/>
  <c r="AC23" i="7" s="1"/>
  <c r="A81" i="2" s="1"/>
  <c r="H26" i="2" s="1"/>
  <c r="A33" i="2" s="1"/>
  <c r="J23" i="7"/>
  <c r="K23" i="7" s="1"/>
  <c r="L23" i="7" s="1"/>
  <c r="DX20" i="5"/>
  <c r="DT13" i="5" l="1"/>
  <c r="DS4" i="5"/>
  <c r="T26" i="2"/>
  <c r="AE23" i="7"/>
  <c r="Q81" i="2" s="1"/>
  <c r="V81" i="2" s="1"/>
  <c r="H2" i="8"/>
  <c r="Q40" i="2"/>
  <c r="DU13" i="5" l="1"/>
  <c r="DT4" i="5"/>
  <c r="H4" i="8"/>
  <c r="H5" i="8"/>
  <c r="H7" i="8"/>
  <c r="E2" i="8"/>
  <c r="E5" i="8" s="1"/>
  <c r="V42" i="2"/>
  <c r="V40" i="2" s="1"/>
  <c r="DV13" i="5" l="1"/>
  <c r="DU4" i="5"/>
  <c r="E7" i="8"/>
  <c r="E4" i="8"/>
  <c r="DW13" i="5" l="1"/>
  <c r="DV4" i="5"/>
  <c r="DF10" i="5"/>
  <c r="H17" i="7" s="1"/>
  <c r="DX13" i="5" l="1"/>
  <c r="DX4" i="5" s="1"/>
  <c r="DW4" i="5"/>
  <c r="W74" i="2"/>
  <c r="O17" i="7"/>
  <c r="M17" i="7"/>
  <c r="P17" i="7"/>
  <c r="N17" i="7"/>
  <c r="J17" i="7"/>
  <c r="K17" i="7" s="1"/>
  <c r="L17" i="7" s="1"/>
  <c r="A17" i="7"/>
  <c r="A18" i="7"/>
  <c r="DF21" i="5"/>
  <c r="AC17" i="7" s="1"/>
  <c r="E31" i="8" l="1"/>
  <c r="O24" i="7"/>
  <c r="E29" i="8"/>
  <c r="N24" i="7"/>
  <c r="E32" i="8"/>
  <c r="P24" i="7"/>
  <c r="E28" i="8"/>
  <c r="M24" i="7"/>
  <c r="AH17" i="7"/>
  <c r="AG17" i="7"/>
  <c r="W115" i="2"/>
  <c r="AI17" i="7"/>
  <c r="AF17" i="7"/>
  <c r="V17" i="7"/>
  <c r="AE17" i="7"/>
  <c r="V18" i="7"/>
  <c r="B27" i="7" l="1"/>
  <c r="E6" i="8"/>
  <c r="H28" i="8"/>
  <c r="AF24" i="7"/>
  <c r="H32" i="8"/>
  <c r="AI24" i="7"/>
  <c r="H29" i="8"/>
  <c r="AG24" i="7"/>
  <c r="J27" i="7"/>
  <c r="E8" i="8"/>
  <c r="H31" i="8"/>
  <c r="AH24" i="7"/>
  <c r="A44" i="2" l="1"/>
  <c r="H8" i="8"/>
  <c r="AE27" i="7"/>
  <c r="W27" i="7"/>
  <c r="H6" i="8"/>
  <c r="I28" i="7"/>
  <c r="I33" i="7"/>
  <c r="I30" i="7"/>
  <c r="I32" i="7"/>
  <c r="I31" i="7"/>
  <c r="I29" i="7"/>
  <c r="A28" i="7"/>
  <c r="B28" i="7" s="1"/>
  <c r="A54" i="2" s="1"/>
  <c r="A56" i="2" s="1"/>
  <c r="A29" i="7"/>
  <c r="B29" i="7" s="1"/>
  <c r="F54" i="2" s="1"/>
  <c r="F56" i="2" s="1"/>
  <c r="A30" i="7"/>
  <c r="B30" i="7" s="1"/>
  <c r="K54" i="2" s="1"/>
  <c r="K56" i="2" s="1"/>
  <c r="A33" i="7"/>
  <c r="B33" i="7" s="1"/>
  <c r="A31" i="7"/>
  <c r="B31" i="7" s="1"/>
  <c r="P54" i="2" s="1"/>
  <c r="P56" i="2" s="1"/>
  <c r="A32" i="7"/>
  <c r="B32" i="7" s="1"/>
  <c r="U54" i="2" s="1"/>
  <c r="U56" i="2" s="1"/>
  <c r="A85" i="2" l="1"/>
  <c r="T32" i="7"/>
  <c r="V65" i="2" s="1"/>
  <c r="N32" i="7"/>
  <c r="O65" i="2" s="1"/>
  <c r="P32" i="7"/>
  <c r="K65" i="2" s="1"/>
  <c r="J32" i="7"/>
  <c r="A65" i="2" s="1"/>
  <c r="T30" i="7"/>
  <c r="V63" i="2" s="1"/>
  <c r="N30" i="7"/>
  <c r="O63" i="2" s="1"/>
  <c r="P30" i="7"/>
  <c r="K63" i="2" s="1"/>
  <c r="J30" i="7"/>
  <c r="A63" i="2" s="1"/>
  <c r="T33" i="7"/>
  <c r="J33" i="7"/>
  <c r="N33" i="7"/>
  <c r="P33" i="7"/>
  <c r="P28" i="7"/>
  <c r="K61" i="2" s="1"/>
  <c r="T28" i="7"/>
  <c r="V61" i="2" s="1"/>
  <c r="J28" i="7"/>
  <c r="A61" i="2" s="1"/>
  <c r="N28" i="7"/>
  <c r="O61" i="2" s="1"/>
  <c r="T29" i="7"/>
  <c r="V62" i="2" s="1"/>
  <c r="J29" i="7"/>
  <c r="A62" i="2" s="1"/>
  <c r="P29" i="7"/>
  <c r="K62" i="2" s="1"/>
  <c r="N29" i="7"/>
  <c r="O62" i="2" s="1"/>
  <c r="AD31" i="7"/>
  <c r="AD30" i="7"/>
  <c r="AD29" i="7"/>
  <c r="AD28" i="7"/>
  <c r="AD32" i="7"/>
  <c r="AD33" i="7"/>
  <c r="V31" i="7"/>
  <c r="W31" i="7" s="1"/>
  <c r="P95" i="2" s="1"/>
  <c r="P97" i="2" s="1"/>
  <c r="V33" i="7"/>
  <c r="W33" i="7" s="1"/>
  <c r="V30" i="7"/>
  <c r="W30" i="7" s="1"/>
  <c r="K95" i="2" s="1"/>
  <c r="K97" i="2" s="1"/>
  <c r="V29" i="7"/>
  <c r="W29" i="7" s="1"/>
  <c r="F95" i="2" s="1"/>
  <c r="F97" i="2" s="1"/>
  <c r="V28" i="7"/>
  <c r="W28" i="7" s="1"/>
  <c r="A95" i="2" s="1"/>
  <c r="A97" i="2" s="1"/>
  <c r="V32" i="7"/>
  <c r="W32" i="7" s="1"/>
  <c r="U95" i="2" s="1"/>
  <c r="U97" i="2" s="1"/>
  <c r="T31" i="7"/>
  <c r="V64" i="2" s="1"/>
  <c r="J31" i="7"/>
  <c r="A64" i="2" s="1"/>
  <c r="N31" i="7"/>
  <c r="O64" i="2" s="1"/>
  <c r="P31" i="7"/>
  <c r="K64" i="2" s="1"/>
  <c r="AJ31" i="7" l="1"/>
  <c r="AK31" i="7"/>
  <c r="K105" i="2" s="1"/>
  <c r="AE31" i="7"/>
  <c r="A105" i="2" s="1"/>
  <c r="AK28" i="7"/>
  <c r="K102" i="2" s="1"/>
  <c r="AE28" i="7"/>
  <c r="A102" i="2" s="1"/>
  <c r="AJ28" i="7"/>
  <c r="AJ32" i="7"/>
  <c r="AK32" i="7"/>
  <c r="K106" i="2" s="1"/>
  <c r="AE32" i="7"/>
  <c r="A106" i="2" s="1"/>
  <c r="AE29" i="7"/>
  <c r="A103" i="2" s="1"/>
  <c r="AJ29" i="7"/>
  <c r="AK29" i="7"/>
  <c r="K103" i="2" s="1"/>
  <c r="AE33" i="7"/>
  <c r="AK33" i="7"/>
  <c r="AJ33" i="7"/>
  <c r="AJ30" i="7"/>
  <c r="AE30" i="7"/>
  <c r="A104" i="2" s="1"/>
  <c r="AK30" i="7"/>
  <c r="K104" i="2" s="1"/>
  <c r="O106" i="2" l="1"/>
  <c r="V106" i="2"/>
  <c r="O103" i="2"/>
  <c r="V103" i="2"/>
  <c r="V102" i="2"/>
  <c r="O102" i="2"/>
  <c r="O104" i="2"/>
  <c r="V104" i="2"/>
  <c r="O105" i="2"/>
  <c r="V105" i="2"/>
</calcChain>
</file>

<file path=xl/comments1.xml><?xml version="1.0" encoding="utf-8"?>
<comments xmlns="http://schemas.openxmlformats.org/spreadsheetml/2006/main">
  <authors>
    <author>菊池 祥太朗</author>
  </authors>
  <commentList>
    <comment ref="A1" authorId="0" shapeId="0">
      <text>
        <r>
          <rPr>
            <sz val="9"/>
            <color indexed="81"/>
            <rFont val="MS P ゴシック"/>
            <family val="3"/>
            <charset val="128"/>
          </rPr>
          <t>R6年度方式（廃プラとして集計+発生量推計）で集計したデータベース</t>
        </r>
      </text>
    </comment>
    <comment ref="A20" authorId="0" shapeId="0">
      <text>
        <r>
          <rPr>
            <sz val="9"/>
            <color indexed="81"/>
            <rFont val="MS P ゴシック"/>
            <family val="3"/>
            <charset val="128"/>
          </rPr>
          <t>R5年度方式（廃プラをその他不燃物に合計）で集計したデータベース</t>
        </r>
      </text>
    </comment>
    <comment ref="A39" authorId="0" shapeId="0">
      <text>
        <r>
          <rPr>
            <sz val="9"/>
            <color indexed="81"/>
            <rFont val="MS P ゴシック"/>
            <family val="3"/>
            <charset val="128"/>
          </rPr>
          <t>入力シートのセルH14（廃プラ発生量等の把握有無）によって、上記DBのうち計算に使用する方を呼び出し。</t>
        </r>
      </text>
    </comment>
  </commentList>
</comments>
</file>

<file path=xl/sharedStrings.xml><?xml version="1.0" encoding="utf-8"?>
<sst xmlns="http://schemas.openxmlformats.org/spreadsheetml/2006/main" count="2456" uniqueCount="389">
  <si>
    <t>１．作成日を入力してください。</t>
    <rPh sb="2" eb="5">
      <t>サクセイビ</t>
    </rPh>
    <rPh sb="6" eb="8">
      <t>ニュウリョク</t>
    </rPh>
    <phoneticPr fontId="3"/>
  </si>
  <si>
    <t>日</t>
    <rPh sb="0" eb="1">
      <t>ヒ</t>
    </rPh>
    <phoneticPr fontId="3"/>
  </si>
  <si>
    <t>２．建築物概要を入力してください。</t>
    <rPh sb="2" eb="5">
      <t>ケンチクブツ</t>
    </rPh>
    <rPh sb="5" eb="7">
      <t>ガイヨウ</t>
    </rPh>
    <rPh sb="8" eb="10">
      <t>ニュウリョク</t>
    </rPh>
    <phoneticPr fontId="3"/>
  </si>
  <si>
    <t>建築物名称</t>
    <rPh sb="0" eb="3">
      <t>ケンチクブツ</t>
    </rPh>
    <rPh sb="3" eb="5">
      <t>メイショウ</t>
    </rPh>
    <phoneticPr fontId="3"/>
  </si>
  <si>
    <t>主な用途区分</t>
    <rPh sb="0" eb="1">
      <t>オモ</t>
    </rPh>
    <rPh sb="2" eb="6">
      <t>ヨウトクブン</t>
    </rPh>
    <phoneticPr fontId="3"/>
  </si>
  <si>
    <t>３．廃棄物種類別発生量・再利用量</t>
    <rPh sb="2" eb="5">
      <t>ハイキブツ</t>
    </rPh>
    <rPh sb="5" eb="8">
      <t>シュルイベツ</t>
    </rPh>
    <rPh sb="8" eb="11">
      <t>ハッセイリョウ</t>
    </rPh>
    <rPh sb="12" eb="16">
      <t>サイリヨウリョウ</t>
    </rPh>
    <phoneticPr fontId="3"/>
  </si>
  <si>
    <t>実績年度</t>
    <rPh sb="0" eb="2">
      <t>ジッセキ</t>
    </rPh>
    <rPh sb="2" eb="4">
      <t>ネンド</t>
    </rPh>
    <phoneticPr fontId="2"/>
  </si>
  <si>
    <t>①コピー用紙・OA用紙</t>
    <rPh sb="4" eb="6">
      <t>ヨウシ</t>
    </rPh>
    <rPh sb="9" eb="11">
      <t>ヨウシ</t>
    </rPh>
    <phoneticPr fontId="2"/>
  </si>
  <si>
    <t>②機密文書類</t>
    <rPh sb="1" eb="3">
      <t>キミツ</t>
    </rPh>
    <rPh sb="3" eb="5">
      <t>ブンショ</t>
    </rPh>
    <rPh sb="5" eb="6">
      <t>ルイ</t>
    </rPh>
    <phoneticPr fontId="2"/>
  </si>
  <si>
    <t>③雑誌等</t>
    <rPh sb="1" eb="3">
      <t>ザッシ</t>
    </rPh>
    <rPh sb="3" eb="4">
      <t>トウ</t>
    </rPh>
    <phoneticPr fontId="2"/>
  </si>
  <si>
    <t>④新聞、チラシ</t>
    <rPh sb="1" eb="3">
      <t>シンブン</t>
    </rPh>
    <phoneticPr fontId="2"/>
  </si>
  <si>
    <t>⑤段ボール</t>
    <rPh sb="1" eb="2">
      <t>ダン</t>
    </rPh>
    <phoneticPr fontId="2"/>
  </si>
  <si>
    <t>⑥ミックスペーパー</t>
    <phoneticPr fontId="2"/>
  </si>
  <si>
    <t>⑦その他紙類</t>
    <rPh sb="3" eb="4">
      <t>タ</t>
    </rPh>
    <rPh sb="4" eb="6">
      <t>カミルイ</t>
    </rPh>
    <phoneticPr fontId="2"/>
  </si>
  <si>
    <t>　紙類小計</t>
    <rPh sb="1" eb="3">
      <t>カミルイ</t>
    </rPh>
    <rPh sb="3" eb="5">
      <t>ショウケイ</t>
    </rPh>
    <phoneticPr fontId="2"/>
  </si>
  <si>
    <t>⑧厨芥類</t>
    <rPh sb="1" eb="3">
      <t>チュウカイ</t>
    </rPh>
    <rPh sb="3" eb="4">
      <t>ルイ</t>
    </rPh>
    <phoneticPr fontId="2"/>
  </si>
  <si>
    <t>⑨その他可燃物（木・草・繊維等）</t>
    <rPh sb="3" eb="4">
      <t>タ</t>
    </rPh>
    <rPh sb="4" eb="6">
      <t>カネン</t>
    </rPh>
    <rPh sb="6" eb="7">
      <t>ブツ</t>
    </rPh>
    <rPh sb="8" eb="9">
      <t>キ</t>
    </rPh>
    <rPh sb="10" eb="11">
      <t>クサ</t>
    </rPh>
    <rPh sb="12" eb="14">
      <t>センイ</t>
    </rPh>
    <rPh sb="14" eb="15">
      <t>トウ</t>
    </rPh>
    <phoneticPr fontId="2"/>
  </si>
  <si>
    <t>　その他可燃小計</t>
    <rPh sb="3" eb="4">
      <t>タ</t>
    </rPh>
    <rPh sb="4" eb="6">
      <t>カネン</t>
    </rPh>
    <rPh sb="6" eb="8">
      <t>ショウケイ</t>
    </rPh>
    <phoneticPr fontId="2"/>
  </si>
  <si>
    <t>可燃合計</t>
    <phoneticPr fontId="2"/>
  </si>
  <si>
    <t>⑩飲料用びん</t>
    <rPh sb="1" eb="4">
      <t>インリョウヨウ</t>
    </rPh>
    <phoneticPr fontId="2"/>
  </si>
  <si>
    <t>⑪飲料用缶</t>
    <rPh sb="1" eb="4">
      <t>インリョウヨウ</t>
    </rPh>
    <rPh sb="4" eb="5">
      <t>カン</t>
    </rPh>
    <phoneticPr fontId="2"/>
  </si>
  <si>
    <t>⑫ペットボトル</t>
    <phoneticPr fontId="2"/>
  </si>
  <si>
    <t>⑬食用油</t>
    <rPh sb="1" eb="3">
      <t>ショクヨウ</t>
    </rPh>
    <rPh sb="3" eb="4">
      <t>アブラ</t>
    </rPh>
    <phoneticPr fontId="2"/>
  </si>
  <si>
    <t>⑭弁当がら</t>
    <rPh sb="1" eb="3">
      <t>ベントウ</t>
    </rPh>
    <phoneticPr fontId="2"/>
  </si>
  <si>
    <t>不燃合計</t>
    <rPh sb="0" eb="2">
      <t>フネン</t>
    </rPh>
    <rPh sb="2" eb="4">
      <t>ゴウケイ</t>
    </rPh>
    <phoneticPr fontId="2"/>
  </si>
  <si>
    <t>発生量合計</t>
    <phoneticPr fontId="2"/>
  </si>
  <si>
    <t>実績年度</t>
  </si>
  <si>
    <t>発生量</t>
  </si>
  <si>
    <t>①コピー用紙・OA用紙</t>
  </si>
  <si>
    <t>②機密文書類</t>
  </si>
  <si>
    <t>③雑誌等</t>
  </si>
  <si>
    <t>④新聞、チラシ</t>
  </si>
  <si>
    <t>⑤段ボール</t>
  </si>
  <si>
    <t>⑥ミックスペーパー</t>
  </si>
  <si>
    <t>⑦その他紙類</t>
  </si>
  <si>
    <t>⑧厨芥類</t>
  </si>
  <si>
    <t>⑨その他可燃物（木・草・繊維等）</t>
  </si>
  <si>
    <t>⑩飲料用びん</t>
  </si>
  <si>
    <t>⑪飲料用缶</t>
  </si>
  <si>
    <t>⑫ペットボトル</t>
  </si>
  <si>
    <t>⑬食用油</t>
  </si>
  <si>
    <t>⑭弁当がら</t>
  </si>
  <si>
    <t>再利用量</t>
  </si>
  <si>
    <t>種類</t>
    <rPh sb="0" eb="2">
      <t>シュルイ</t>
    </rPh>
    <phoneticPr fontId="3"/>
  </si>
  <si>
    <t>発生量（t）</t>
    <rPh sb="0" eb="2">
      <t>ハッセイ</t>
    </rPh>
    <rPh sb="2" eb="3">
      <t>リョウ</t>
    </rPh>
    <phoneticPr fontId="2"/>
  </si>
  <si>
    <t>再利用量（t）</t>
    <rPh sb="0" eb="4">
      <t>サイリヨウリョウ</t>
    </rPh>
    <phoneticPr fontId="2"/>
  </si>
  <si>
    <t>基本的事項</t>
    <rPh sb="0" eb="2">
      <t>キホン</t>
    </rPh>
    <rPh sb="2" eb="3">
      <t>テキ</t>
    </rPh>
    <rPh sb="3" eb="5">
      <t>ジコウ</t>
    </rPh>
    <phoneticPr fontId="3"/>
  </si>
  <si>
    <t>Reduce リデュース</t>
    <phoneticPr fontId="3"/>
  </si>
  <si>
    <t>Reuse リユース</t>
    <phoneticPr fontId="3"/>
  </si>
  <si>
    <t>Recycle リサイクル</t>
    <phoneticPr fontId="3"/>
  </si>
  <si>
    <t>取組強化</t>
    <rPh sb="0" eb="2">
      <t>トリクミ</t>
    </rPh>
    <rPh sb="2" eb="4">
      <t>キョウカ</t>
    </rPh>
    <phoneticPr fontId="3"/>
  </si>
  <si>
    <t>S</t>
    <phoneticPr fontId="3"/>
  </si>
  <si>
    <t>A</t>
    <phoneticPr fontId="3"/>
  </si>
  <si>
    <t>B</t>
    <phoneticPr fontId="3"/>
  </si>
  <si>
    <t>C</t>
    <phoneticPr fontId="3"/>
  </si>
  <si>
    <t>D</t>
    <phoneticPr fontId="3"/>
  </si>
  <si>
    <t>E</t>
    <phoneticPr fontId="3"/>
  </si>
  <si>
    <t>サスティナブル・レポート</t>
    <phoneticPr fontId="3"/>
  </si>
  <si>
    <t>建物概要</t>
    <rPh sb="0" eb="2">
      <t>タテモノ</t>
    </rPh>
    <rPh sb="2" eb="4">
      <t>ガイヨウ</t>
    </rPh>
    <phoneticPr fontId="3"/>
  </si>
  <si>
    <t>廃棄物及び資源物の発生量と再利用量</t>
    <rPh sb="0" eb="3">
      <t>ハイキブツ</t>
    </rPh>
    <rPh sb="3" eb="4">
      <t>オヨ</t>
    </rPh>
    <rPh sb="5" eb="7">
      <t>シゲン</t>
    </rPh>
    <rPh sb="7" eb="8">
      <t>ブツ</t>
    </rPh>
    <rPh sb="9" eb="11">
      <t>ハッセイ</t>
    </rPh>
    <rPh sb="11" eb="12">
      <t>リョウ</t>
    </rPh>
    <rPh sb="13" eb="16">
      <t>サイリヨウ</t>
    </rPh>
    <rPh sb="16" eb="17">
      <t>リョウ</t>
    </rPh>
    <phoneticPr fontId="3"/>
  </si>
  <si>
    <t>ベンチマーク評価</t>
    <rPh sb="6" eb="8">
      <t>ヒョウカ</t>
    </rPh>
    <phoneticPr fontId="3"/>
  </si>
  <si>
    <t>発生量評価</t>
    <rPh sb="0" eb="2">
      <t>ハッセイ</t>
    </rPh>
    <rPh sb="2" eb="3">
      <t>リョウ</t>
    </rPh>
    <rPh sb="3" eb="5">
      <t>ヒョウカ</t>
    </rPh>
    <phoneticPr fontId="3"/>
  </si>
  <si>
    <t>再利用率評価</t>
    <rPh sb="0" eb="4">
      <t>サイリヨウリツ</t>
    </rPh>
    <rPh sb="4" eb="6">
      <t>ヒョウカ</t>
    </rPh>
    <phoneticPr fontId="3"/>
  </si>
  <si>
    <t>取組評価</t>
    <rPh sb="0" eb="2">
      <t>トリクミ</t>
    </rPh>
    <rPh sb="2" eb="4">
      <t>ヒョウカ</t>
    </rPh>
    <phoneticPr fontId="3"/>
  </si>
  <si>
    <t>総合レベル</t>
    <rPh sb="0" eb="2">
      <t>ソウゴウ</t>
    </rPh>
    <phoneticPr fontId="3"/>
  </si>
  <si>
    <t>基本的事項</t>
    <rPh sb="0" eb="3">
      <t>キホンテキ</t>
    </rPh>
    <rPh sb="3" eb="5">
      <t>ジコウ</t>
    </rPh>
    <phoneticPr fontId="3"/>
  </si>
  <si>
    <t>評価</t>
    <rPh sb="0" eb="2">
      <t>ヒョウカ</t>
    </rPh>
    <phoneticPr fontId="3"/>
  </si>
  <si>
    <t>非常によく取り組まれています。引き続き、取組を推進してください。</t>
    <rPh sb="0" eb="2">
      <t>ヒジョウ</t>
    </rPh>
    <rPh sb="5" eb="6">
      <t>ト</t>
    </rPh>
    <rPh sb="7" eb="8">
      <t>ク</t>
    </rPh>
    <rPh sb="15" eb="16">
      <t>ヒ</t>
    </rPh>
    <rPh sb="17" eb="18">
      <t>ツヅ</t>
    </rPh>
    <rPh sb="20" eb="22">
      <t>トリクミ</t>
    </rPh>
    <rPh sb="23" eb="25">
      <t>スイシン</t>
    </rPh>
    <phoneticPr fontId="3"/>
  </si>
  <si>
    <t>Reduce  リデュース</t>
    <phoneticPr fontId="3"/>
  </si>
  <si>
    <t>大変よく取り組まれています。S評価目指して、取組を推進してください。</t>
    <rPh sb="0" eb="2">
      <t>タイヘン</t>
    </rPh>
    <rPh sb="4" eb="5">
      <t>ト</t>
    </rPh>
    <rPh sb="6" eb="7">
      <t>ク</t>
    </rPh>
    <rPh sb="15" eb="17">
      <t>ヒョウカ</t>
    </rPh>
    <rPh sb="17" eb="19">
      <t>メザ</t>
    </rPh>
    <rPh sb="22" eb="24">
      <t>トリクミ</t>
    </rPh>
    <rPh sb="25" eb="27">
      <t>スイシン</t>
    </rPh>
    <phoneticPr fontId="3"/>
  </si>
  <si>
    <t>Reuse    リユース</t>
    <phoneticPr fontId="3"/>
  </si>
  <si>
    <t>総合評価</t>
    <rPh sb="0" eb="2">
      <t>ソウゴウ</t>
    </rPh>
    <rPh sb="2" eb="4">
      <t>ヒョウカ</t>
    </rPh>
    <phoneticPr fontId="3"/>
  </si>
  <si>
    <t>よく取り組まれています。特に評価が低かった部分の取組を強化していきましょう。</t>
    <rPh sb="2" eb="3">
      <t>ト</t>
    </rPh>
    <rPh sb="4" eb="5">
      <t>ク</t>
    </rPh>
    <rPh sb="12" eb="13">
      <t>トク</t>
    </rPh>
    <rPh sb="14" eb="16">
      <t>ヒョウカ</t>
    </rPh>
    <rPh sb="17" eb="18">
      <t>ヒク</t>
    </rPh>
    <rPh sb="21" eb="23">
      <t>ブブン</t>
    </rPh>
    <rPh sb="24" eb="26">
      <t>トリクミ</t>
    </rPh>
    <rPh sb="27" eb="29">
      <t>キョウカ</t>
    </rPh>
    <phoneticPr fontId="3"/>
  </si>
  <si>
    <t>もう少し取り組みができないか検討してみましょう。特に評価が低かった部分の取組を強化していきましょう。</t>
    <rPh sb="2" eb="3">
      <t>スコ</t>
    </rPh>
    <rPh sb="4" eb="5">
      <t>ト</t>
    </rPh>
    <rPh sb="6" eb="7">
      <t>ク</t>
    </rPh>
    <rPh sb="14" eb="16">
      <t>ケントウ</t>
    </rPh>
    <phoneticPr fontId="3"/>
  </si>
  <si>
    <t>取り組みを見直しましょう。特に評価が低かった部分の取組を強化していきましょう。</t>
    <rPh sb="0" eb="1">
      <t>ト</t>
    </rPh>
    <rPh sb="2" eb="3">
      <t>ク</t>
    </rPh>
    <rPh sb="5" eb="7">
      <t>ミナオ</t>
    </rPh>
    <phoneticPr fontId="3"/>
  </si>
  <si>
    <t>特に評価が低かった部分の取組を強化して、評価を上げていきましょう。</t>
    <rPh sb="20" eb="22">
      <t>ヒョウカ</t>
    </rPh>
    <rPh sb="23" eb="24">
      <t>ア</t>
    </rPh>
    <phoneticPr fontId="3"/>
  </si>
  <si>
    <t>原単位</t>
    <rPh sb="0" eb="3">
      <t>ゲンタンイ</t>
    </rPh>
    <phoneticPr fontId="3"/>
  </si>
  <si>
    <t>廃棄物種類</t>
    <rPh sb="0" eb="3">
      <t>ハイキブツ</t>
    </rPh>
    <rPh sb="3" eb="5">
      <t>シュルイ</t>
    </rPh>
    <phoneticPr fontId="3"/>
  </si>
  <si>
    <t>再利用率</t>
  </si>
  <si>
    <t/>
  </si>
  <si>
    <t>発生量評価</t>
  </si>
  <si>
    <t>再利用率評価</t>
  </si>
  <si>
    <t>取組評価</t>
  </si>
  <si>
    <t>次年度目標</t>
    <rPh sb="0" eb="5">
      <t>ジネンドモクヒョウ</t>
    </rPh>
    <phoneticPr fontId="3"/>
  </si>
  <si>
    <t>▶</t>
    <phoneticPr fontId="3"/>
  </si>
  <si>
    <t>トン</t>
    <phoneticPr fontId="3"/>
  </si>
  <si>
    <t>今年度評価</t>
    <rPh sb="0" eb="3">
      <t>コンネンド</t>
    </rPh>
    <rPh sb="3" eb="5">
      <t>ヒョウカ</t>
    </rPh>
    <phoneticPr fontId="3"/>
  </si>
  <si>
    <t>今年度発生量</t>
    <rPh sb="0" eb="3">
      <t>コンネンド</t>
    </rPh>
    <rPh sb="3" eb="6">
      <t>ハッセイリョウ</t>
    </rPh>
    <phoneticPr fontId="3"/>
  </si>
  <si>
    <t>目標発生量</t>
    <rPh sb="0" eb="5">
      <t>モクヒョウハッセイリョウ</t>
    </rPh>
    <phoneticPr fontId="3"/>
  </si>
  <si>
    <t>発生量評価（原単位）</t>
    <rPh sb="0" eb="2">
      <t>ハッセイ</t>
    </rPh>
    <rPh sb="2" eb="3">
      <t>リョウ</t>
    </rPh>
    <rPh sb="3" eb="5">
      <t>ヒョウカ</t>
    </rPh>
    <rPh sb="6" eb="9">
      <t>ゲンタンイ</t>
    </rPh>
    <phoneticPr fontId="3"/>
  </si>
  <si>
    <t>建物用途</t>
    <phoneticPr fontId="3"/>
  </si>
  <si>
    <t>面積区分</t>
    <phoneticPr fontId="3"/>
  </si>
  <si>
    <t>S</t>
  </si>
  <si>
    <t>A</t>
  </si>
  <si>
    <t>B</t>
  </si>
  <si>
    <t>C</t>
  </si>
  <si>
    <t>D</t>
  </si>
  <si>
    <t>E</t>
  </si>
  <si>
    <t>上位</t>
    <rPh sb="0" eb="2">
      <t>ジョウイ</t>
    </rPh>
    <phoneticPr fontId="3"/>
  </si>
  <si>
    <t>%以上</t>
    <rPh sb="1" eb="3">
      <t>イジョウ</t>
    </rPh>
    <phoneticPr fontId="3"/>
  </si>
  <si>
    <t>%未満</t>
    <rPh sb="1" eb="3">
      <t>ミマン</t>
    </rPh>
    <phoneticPr fontId="3"/>
  </si>
  <si>
    <t>一律</t>
    <rPh sb="0" eb="2">
      <t>イチリツ</t>
    </rPh>
    <phoneticPr fontId="3"/>
  </si>
  <si>
    <t>再利用率評価</t>
    <rPh sb="0" eb="1">
      <t>サイ</t>
    </rPh>
    <rPh sb="1" eb="4">
      <t>リヨウリツ</t>
    </rPh>
    <rPh sb="4" eb="6">
      <t>ヒョウカ</t>
    </rPh>
    <phoneticPr fontId="3"/>
  </si>
  <si>
    <t>再利用率評価</t>
    <rPh sb="0" eb="3">
      <t>サイリヨウ</t>
    </rPh>
    <rPh sb="3" eb="4">
      <t>リツ</t>
    </rPh>
    <rPh sb="4" eb="6">
      <t>ヒョウカ</t>
    </rPh>
    <phoneticPr fontId="3"/>
  </si>
  <si>
    <t>①事務所</t>
    <rPh sb="1" eb="3">
      <t>ジム</t>
    </rPh>
    <rPh sb="3" eb="4">
      <t>ショ</t>
    </rPh>
    <phoneticPr fontId="3"/>
  </si>
  <si>
    <t>②店舗（飲食店除く）</t>
    <rPh sb="1" eb="3">
      <t>テンポ</t>
    </rPh>
    <rPh sb="4" eb="6">
      <t>インショク</t>
    </rPh>
    <rPh sb="6" eb="7">
      <t>テン</t>
    </rPh>
    <rPh sb="7" eb="8">
      <t>ノゾ</t>
    </rPh>
    <phoneticPr fontId="3"/>
  </si>
  <si>
    <t>③飲食店・ホテル・式場</t>
    <rPh sb="1" eb="3">
      <t>インショク</t>
    </rPh>
    <rPh sb="3" eb="11">
      <t>テン・ホテル・シキジョウ</t>
    </rPh>
    <phoneticPr fontId="3"/>
  </si>
  <si>
    <t>発生量
（t）</t>
    <rPh sb="0" eb="3">
      <t>ハッセイリョウ</t>
    </rPh>
    <phoneticPr fontId="3"/>
  </si>
  <si>
    <t>発生量原単位
（kg／㎡）</t>
    <rPh sb="0" eb="3">
      <t>ハッセイリョウ</t>
    </rPh>
    <rPh sb="3" eb="6">
      <t>ゲンタンイ</t>
    </rPh>
    <phoneticPr fontId="3"/>
  </si>
  <si>
    <t>㎡</t>
    <phoneticPr fontId="3"/>
  </si>
  <si>
    <t>用途種別</t>
    <rPh sb="0" eb="2">
      <t>ヨウト</t>
    </rPh>
    <rPh sb="2" eb="4">
      <t>シュベツ</t>
    </rPh>
    <phoneticPr fontId="3"/>
  </si>
  <si>
    <t>面積区分（事務所）</t>
    <rPh sb="0" eb="2">
      <t>メンセキ</t>
    </rPh>
    <rPh sb="2" eb="4">
      <t>クブン</t>
    </rPh>
    <rPh sb="5" eb="7">
      <t>ジム</t>
    </rPh>
    <rPh sb="7" eb="8">
      <t>ショ</t>
    </rPh>
    <phoneticPr fontId="3"/>
  </si>
  <si>
    <t>取組点数</t>
    <rPh sb="0" eb="2">
      <t>トリクミ</t>
    </rPh>
    <rPh sb="2" eb="4">
      <t>テンスウ</t>
    </rPh>
    <phoneticPr fontId="3"/>
  </si>
  <si>
    <t>取組レベル</t>
    <rPh sb="0" eb="2">
      <t>トリク</t>
    </rPh>
    <phoneticPr fontId="3"/>
  </si>
  <si>
    <t>①3,000～4,000㎡</t>
  </si>
  <si>
    <t>①コピー用紙・OA用紙</t>
    <rPh sb="4" eb="6">
      <t>ヨウシ</t>
    </rPh>
    <rPh sb="9" eb="11">
      <t>ヨウシ</t>
    </rPh>
    <phoneticPr fontId="3"/>
  </si>
  <si>
    <t>点数</t>
    <rPh sb="0" eb="2">
      <t>テンスウ</t>
    </rPh>
    <phoneticPr fontId="3"/>
  </si>
  <si>
    <t>評価</t>
    <rPh sb="0" eb="2">
      <t>ヒョウカ</t>
    </rPh>
    <phoneticPr fontId="2"/>
  </si>
  <si>
    <t>②4,000～5,000㎡</t>
  </si>
  <si>
    <t>②機密文書類</t>
    <rPh sb="1" eb="3">
      <t>キミツ</t>
    </rPh>
    <rPh sb="3" eb="5">
      <t>ブンショ</t>
    </rPh>
    <rPh sb="5" eb="6">
      <t>ルイ</t>
    </rPh>
    <phoneticPr fontId="3"/>
  </si>
  <si>
    <t>③5,000～6,000㎡</t>
  </si>
  <si>
    <t>③雑誌等</t>
    <rPh sb="1" eb="3">
      <t>ザッシ</t>
    </rPh>
    <rPh sb="3" eb="4">
      <t>トウ</t>
    </rPh>
    <phoneticPr fontId="3"/>
  </si>
  <si>
    <t>④6,000～7,000㎡</t>
  </si>
  <si>
    <t>④新聞、チラシ</t>
    <rPh sb="1" eb="3">
      <t>シンブン</t>
    </rPh>
    <phoneticPr fontId="3"/>
  </si>
  <si>
    <t>⑤7,000～10,000㎡</t>
  </si>
  <si>
    <t>⑤段ボール</t>
    <rPh sb="1" eb="2">
      <t>ダン</t>
    </rPh>
    <phoneticPr fontId="3"/>
  </si>
  <si>
    <t>⑥10,000～15,000㎡</t>
  </si>
  <si>
    <t>⑥ミックスペーパー</t>
    <phoneticPr fontId="3"/>
  </si>
  <si>
    <t>⑦15,000～30,000㎡</t>
  </si>
  <si>
    <t>⑦その他紙類</t>
    <rPh sb="3" eb="4">
      <t>タ</t>
    </rPh>
    <rPh sb="4" eb="6">
      <t>カミルイ</t>
    </rPh>
    <phoneticPr fontId="3"/>
  </si>
  <si>
    <t>⑧30,000㎡～</t>
  </si>
  <si>
    <t>　紙類小計</t>
    <rPh sb="1" eb="3">
      <t>カミルイ</t>
    </rPh>
    <rPh sb="3" eb="5">
      <t>ショウケイ</t>
    </rPh>
    <phoneticPr fontId="3"/>
  </si>
  <si>
    <t>⑧厨芥類</t>
    <rPh sb="1" eb="3">
      <t>チュウカイ</t>
    </rPh>
    <rPh sb="3" eb="4">
      <t>ルイ</t>
    </rPh>
    <phoneticPr fontId="3"/>
  </si>
  <si>
    <t>面積区分（事務所除く）</t>
    <rPh sb="0" eb="2">
      <t>メンセキ</t>
    </rPh>
    <rPh sb="2" eb="4">
      <t>クブン</t>
    </rPh>
    <rPh sb="5" eb="7">
      <t>ジム</t>
    </rPh>
    <rPh sb="7" eb="8">
      <t>ショ</t>
    </rPh>
    <rPh sb="8" eb="9">
      <t>ノゾ</t>
    </rPh>
    <phoneticPr fontId="3"/>
  </si>
  <si>
    <t>⑨その他可燃物</t>
    <rPh sb="3" eb="7">
      <t>タカネンブツ</t>
    </rPh>
    <phoneticPr fontId="3"/>
  </si>
  <si>
    <t>－</t>
    <phoneticPr fontId="3"/>
  </si>
  <si>
    <t>　その他可燃小計</t>
    <rPh sb="3" eb="4">
      <t>タ</t>
    </rPh>
    <rPh sb="4" eb="6">
      <t>カネン</t>
    </rPh>
    <rPh sb="6" eb="8">
      <t>ショウケイ</t>
    </rPh>
    <phoneticPr fontId="3"/>
  </si>
  <si>
    <t>可燃合計</t>
    <rPh sb="0" eb="2">
      <t>カネン</t>
    </rPh>
    <rPh sb="2" eb="4">
      <t>ゴウケイ</t>
    </rPh>
    <phoneticPr fontId="3"/>
  </si>
  <si>
    <t>⑩飲料用びん</t>
    <rPh sb="1" eb="4">
      <t>インリョウヨウ</t>
    </rPh>
    <phoneticPr fontId="3"/>
  </si>
  <si>
    <t>⑪飲料用缶</t>
    <rPh sb="1" eb="4">
      <t>インリョウヨウ</t>
    </rPh>
    <rPh sb="4" eb="5">
      <t>カン</t>
    </rPh>
    <phoneticPr fontId="3"/>
  </si>
  <si>
    <t>⑫ペットボトル</t>
    <phoneticPr fontId="3"/>
  </si>
  <si>
    <t>⑬食用油</t>
    <rPh sb="1" eb="3">
      <t>ショクヨウ</t>
    </rPh>
    <rPh sb="3" eb="4">
      <t>アブラ</t>
    </rPh>
    <phoneticPr fontId="3"/>
  </si>
  <si>
    <t>⑭弁当がら</t>
    <rPh sb="1" eb="3">
      <t>ベントウ</t>
    </rPh>
    <phoneticPr fontId="3"/>
  </si>
  <si>
    <t>不燃合計</t>
    <rPh sb="0" eb="2">
      <t>フネン</t>
    </rPh>
    <rPh sb="2" eb="4">
      <t>ゴウケイ</t>
    </rPh>
    <phoneticPr fontId="3"/>
  </si>
  <si>
    <t>発生量合計</t>
    <rPh sb="0" eb="2">
      <t>ハッセイ</t>
    </rPh>
    <rPh sb="2" eb="3">
      <t>リョウ</t>
    </rPh>
    <rPh sb="3" eb="5">
      <t>ゴウケイ</t>
    </rPh>
    <phoneticPr fontId="3"/>
  </si>
  <si>
    <t>　紙類小計</t>
  </si>
  <si>
    <t>⑨その他可燃物</t>
  </si>
  <si>
    <t>　その他可燃小計</t>
  </si>
  <si>
    <t>可燃合計</t>
  </si>
  <si>
    <t>不燃合計</t>
  </si>
  <si>
    <t>発生量合計</t>
  </si>
  <si>
    <t>発生量評価</t>
    <rPh sb="0" eb="3">
      <t>ハッセイリョウ</t>
    </rPh>
    <rPh sb="3" eb="5">
      <t>ヒョウカ</t>
    </rPh>
    <phoneticPr fontId="3"/>
  </si>
  <si>
    <t>***：発生量なし</t>
    <rPh sb="4" eb="7">
      <t>ハッセイリョウ</t>
    </rPh>
    <phoneticPr fontId="3"/>
  </si>
  <si>
    <t>***：発生量ゼロ</t>
    <rPh sb="4" eb="7">
      <t>ハッセイリョウ</t>
    </rPh>
    <phoneticPr fontId="3"/>
  </si>
  <si>
    <t>レベル</t>
    <phoneticPr fontId="3"/>
  </si>
  <si>
    <t>Sランク</t>
    <phoneticPr fontId="3"/>
  </si>
  <si>
    <t>Aランク</t>
    <phoneticPr fontId="3"/>
  </si>
  <si>
    <t>次年度も引き続きS評価を維持できるよう、取り組んでください。</t>
    <rPh sb="0" eb="3">
      <t>ジネンド</t>
    </rPh>
    <rPh sb="4" eb="5">
      <t>ヒ</t>
    </rPh>
    <rPh sb="6" eb="7">
      <t>ツヅ</t>
    </rPh>
    <rPh sb="9" eb="11">
      <t>ヒョウカ</t>
    </rPh>
    <rPh sb="12" eb="14">
      <t>イジ</t>
    </rPh>
    <rPh sb="20" eb="21">
      <t>ト</t>
    </rPh>
    <rPh sb="22" eb="23">
      <t>ク</t>
    </rPh>
    <phoneticPr fontId="3"/>
  </si>
  <si>
    <t>次年度はS評価目指して、取組を推進してください。</t>
    <rPh sb="0" eb="3">
      <t>ジネンド</t>
    </rPh>
    <rPh sb="5" eb="7">
      <t>ヒョウカ</t>
    </rPh>
    <rPh sb="7" eb="9">
      <t>メザ</t>
    </rPh>
    <rPh sb="12" eb="14">
      <t>トリクミ</t>
    </rPh>
    <rPh sb="15" eb="17">
      <t>スイシン</t>
    </rPh>
    <phoneticPr fontId="3"/>
  </si>
  <si>
    <t>次年度はA評価目指して、特に評価が低かった部分の取組を強化していきましょう。</t>
    <rPh sb="12" eb="13">
      <t>トク</t>
    </rPh>
    <rPh sb="14" eb="16">
      <t>ヒョウカ</t>
    </rPh>
    <rPh sb="17" eb="18">
      <t>ヒク</t>
    </rPh>
    <rPh sb="21" eb="23">
      <t>ブブン</t>
    </rPh>
    <rPh sb="24" eb="26">
      <t>トリクミ</t>
    </rPh>
    <rPh sb="27" eb="29">
      <t>キョウカ</t>
    </rPh>
    <phoneticPr fontId="3"/>
  </si>
  <si>
    <t>次年度はB評価目指して、特に評価が低かった部分の取組を強化していきましょう。</t>
    <phoneticPr fontId="3"/>
  </si>
  <si>
    <t>次年度はC評価目指して、特に評価が低かった部分の取組を強化していきましょう。</t>
    <rPh sb="0" eb="3">
      <t>ジネンド</t>
    </rPh>
    <rPh sb="5" eb="7">
      <t>ヒョウカ</t>
    </rPh>
    <rPh sb="7" eb="9">
      <t>メザ</t>
    </rPh>
    <rPh sb="12" eb="13">
      <t>トク</t>
    </rPh>
    <phoneticPr fontId="3"/>
  </si>
  <si>
    <t>Eランク</t>
    <phoneticPr fontId="3"/>
  </si>
  <si>
    <t>目標ランク</t>
    <rPh sb="0" eb="2">
      <t>モクヒョウ</t>
    </rPh>
    <phoneticPr fontId="3"/>
  </si>
  <si>
    <t>目標発生量（t）</t>
    <rPh sb="0" eb="2">
      <t>モクヒョウ</t>
    </rPh>
    <rPh sb="2" eb="5">
      <t>ハッセイリョウ</t>
    </rPh>
    <phoneticPr fontId="3"/>
  </si>
  <si>
    <t>目標ランク原単位
（kg／㎡）</t>
    <rPh sb="0" eb="2">
      <t>モクヒョウ</t>
    </rPh>
    <rPh sb="5" eb="8">
      <t>ゲンタンイ</t>
    </rPh>
    <phoneticPr fontId="3"/>
  </si>
  <si>
    <t>Dランク</t>
    <phoneticPr fontId="3"/>
  </si>
  <si>
    <t>※サスティナブル・レポートご利用の前にお読みください</t>
    <rPh sb="14" eb="16">
      <t>リヨウ</t>
    </rPh>
    <rPh sb="17" eb="18">
      <t>マエ</t>
    </rPh>
    <rPh sb="20" eb="21">
      <t>ヨ</t>
    </rPh>
    <phoneticPr fontId="3"/>
  </si>
  <si>
    <t>***</t>
    <phoneticPr fontId="3"/>
  </si>
  <si>
    <t>他の事業所に比べて発生量が大きい項目です。
評価を上げられるように発生量削減の可能性がないか検討してみましょう。</t>
    <rPh sb="0" eb="1">
      <t>ホカ</t>
    </rPh>
    <rPh sb="2" eb="5">
      <t>ジギョウショ</t>
    </rPh>
    <rPh sb="6" eb="7">
      <t>クラ</t>
    </rPh>
    <rPh sb="9" eb="12">
      <t>ハッセイリョウ</t>
    </rPh>
    <rPh sb="13" eb="14">
      <t>オオ</t>
    </rPh>
    <rPh sb="16" eb="18">
      <t>コウモク</t>
    </rPh>
    <rPh sb="22" eb="24">
      <t>ヒョウカ</t>
    </rPh>
    <rPh sb="25" eb="26">
      <t>ア</t>
    </rPh>
    <rPh sb="33" eb="36">
      <t>ハッセイリョウ</t>
    </rPh>
    <rPh sb="36" eb="38">
      <t>サクゲン</t>
    </rPh>
    <rPh sb="39" eb="42">
      <t>カノウセイ</t>
    </rPh>
    <rPh sb="46" eb="48">
      <t>ケントウ</t>
    </rPh>
    <phoneticPr fontId="3"/>
  </si>
  <si>
    <t>再利用率</t>
    <rPh sb="0" eb="4">
      <t>サイリヨウリツ</t>
    </rPh>
    <phoneticPr fontId="3"/>
  </si>
  <si>
    <t>再利用量（t）</t>
    <rPh sb="0" eb="4">
      <t>サイリヨウリョウ</t>
    </rPh>
    <phoneticPr fontId="3"/>
  </si>
  <si>
    <t>再利用率（％）</t>
    <rPh sb="0" eb="4">
      <t>サイリヨウリツ</t>
    </rPh>
    <phoneticPr fontId="3"/>
  </si>
  <si>
    <t>目標再利用率</t>
    <rPh sb="0" eb="2">
      <t>モクヒョウ</t>
    </rPh>
    <rPh sb="2" eb="3">
      <t>サイ</t>
    </rPh>
    <rPh sb="3" eb="6">
      <t>リヨウリツ</t>
    </rPh>
    <phoneticPr fontId="3"/>
  </si>
  <si>
    <t>％</t>
    <phoneticPr fontId="3"/>
  </si>
  <si>
    <t>今年度再利用率</t>
    <rPh sb="0" eb="3">
      <t>コンネンド</t>
    </rPh>
    <rPh sb="3" eb="7">
      <t>サイリヨウリツ</t>
    </rPh>
    <phoneticPr fontId="3"/>
  </si>
  <si>
    <t>他の事業所に比べて再利用率が低い項目です。
評価を上げられるように再利用の可能性がないか検討してみましょう。</t>
    <rPh sb="0" eb="1">
      <t>ホカ</t>
    </rPh>
    <rPh sb="2" eb="5">
      <t>ジギョウショ</t>
    </rPh>
    <rPh sb="6" eb="7">
      <t>クラ</t>
    </rPh>
    <rPh sb="9" eb="10">
      <t>サイ</t>
    </rPh>
    <rPh sb="10" eb="13">
      <t>リヨウリツ</t>
    </rPh>
    <rPh sb="14" eb="15">
      <t>ヒク</t>
    </rPh>
    <rPh sb="16" eb="18">
      <t>コウモク</t>
    </rPh>
    <rPh sb="22" eb="24">
      <t>ヒョウカ</t>
    </rPh>
    <rPh sb="25" eb="26">
      <t>ア</t>
    </rPh>
    <rPh sb="33" eb="36">
      <t>サイリヨウ</t>
    </rPh>
    <rPh sb="37" eb="40">
      <t>カノウセイ</t>
    </rPh>
    <rPh sb="44" eb="46">
      <t>ケントウ</t>
    </rPh>
    <phoneticPr fontId="3"/>
  </si>
  <si>
    <t>建築物所有者等</t>
    <rPh sb="0" eb="3">
      <t>ケンチクブツ</t>
    </rPh>
    <rPh sb="3" eb="6">
      <t>ショユウシャ</t>
    </rPh>
    <rPh sb="6" eb="7">
      <t>トウ</t>
    </rPh>
    <phoneticPr fontId="3"/>
  </si>
  <si>
    <t>■1ページ目下部コメント</t>
    <rPh sb="5" eb="6">
      <t>メ</t>
    </rPh>
    <rPh sb="6" eb="8">
      <t>カブ</t>
    </rPh>
    <phoneticPr fontId="3"/>
  </si>
  <si>
    <t>Sランク</t>
  </si>
  <si>
    <t>Aランク</t>
  </si>
  <si>
    <t>Eランク</t>
  </si>
  <si>
    <t>Dランク</t>
  </si>
  <si>
    <t>■発生量評価コメント</t>
    <rPh sb="1" eb="4">
      <t>ハッセイリョウ</t>
    </rPh>
    <rPh sb="4" eb="6">
      <t>ヒョウカ</t>
    </rPh>
    <phoneticPr fontId="3"/>
  </si>
  <si>
    <t>評価：</t>
    <rPh sb="0" eb="2">
      <t>ヒョウカ</t>
    </rPh>
    <phoneticPr fontId="3"/>
  </si>
  <si>
    <t>2行目コメント</t>
    <rPh sb="1" eb="3">
      <t>ギョウメ</t>
    </rPh>
    <phoneticPr fontId="3"/>
  </si>
  <si>
    <t>4行目コメント</t>
    <rPh sb="1" eb="3">
      <t>ギョウメ</t>
    </rPh>
    <phoneticPr fontId="3"/>
  </si>
  <si>
    <t>一部取り組んでいる</t>
    <rPh sb="0" eb="2">
      <t>イチブ</t>
    </rPh>
    <rPh sb="2" eb="3">
      <t>ト</t>
    </rPh>
    <rPh sb="4" eb="5">
      <t>ク</t>
    </rPh>
    <phoneticPr fontId="3"/>
  </si>
  <si>
    <t>得点</t>
    <rPh sb="0" eb="2">
      <t>トクテン</t>
    </rPh>
    <phoneticPr fontId="3"/>
  </si>
  <si>
    <t>項目</t>
    <rPh sb="0" eb="2">
      <t>コウモク</t>
    </rPh>
    <phoneticPr fontId="3"/>
  </si>
  <si>
    <t>※総合はROUND(得点合計／N）の得点から判断</t>
    <rPh sb="1" eb="3">
      <t>ソウゴウ</t>
    </rPh>
    <rPh sb="10" eb="12">
      <t>トクテン</t>
    </rPh>
    <rPh sb="12" eb="14">
      <t>ゴウケイ</t>
    </rPh>
    <rPh sb="18" eb="20">
      <t>トクテン</t>
    </rPh>
    <rPh sb="22" eb="24">
      <t>ハンダン</t>
    </rPh>
    <phoneticPr fontId="3"/>
  </si>
  <si>
    <t>１．紙の使用量削減に取り組んでいるか
（例）ペーパーレス会議やデジタルサイネージの活用、ペーパータオルの設置中止</t>
    <rPh sb="2" eb="3">
      <t>カミ</t>
    </rPh>
    <rPh sb="4" eb="7">
      <t>シヨウリョウ</t>
    </rPh>
    <rPh sb="7" eb="9">
      <t>サクゲン</t>
    </rPh>
    <rPh sb="10" eb="11">
      <t>ト</t>
    </rPh>
    <rPh sb="12" eb="13">
      <t>ク</t>
    </rPh>
    <rPh sb="20" eb="21">
      <t>レイ</t>
    </rPh>
    <rPh sb="28" eb="30">
      <t>カイギ</t>
    </rPh>
    <rPh sb="41" eb="43">
      <t>カツヨウ</t>
    </rPh>
    <rPh sb="52" eb="56">
      <t>セッチチュウシ</t>
    </rPh>
    <phoneticPr fontId="3"/>
  </si>
  <si>
    <t>５．包装材・梱包材の発生抑制に取り組んでいるか
（例）簡易包装の製品購入や販売を検討・実施、納品業者への簡易包装の呼びかけ</t>
    <rPh sb="2" eb="5">
      <t>ホウソウザイ</t>
    </rPh>
    <rPh sb="6" eb="9">
      <t>コンポウザイ</t>
    </rPh>
    <rPh sb="10" eb="14">
      <t>ハッセイヨクセイ</t>
    </rPh>
    <rPh sb="15" eb="16">
      <t>ト</t>
    </rPh>
    <rPh sb="17" eb="18">
      <t>ク</t>
    </rPh>
    <rPh sb="25" eb="26">
      <t>レイ</t>
    </rPh>
    <rPh sb="27" eb="31">
      <t>カンイホウソウ</t>
    </rPh>
    <rPh sb="32" eb="36">
      <t>セイヒンコウニュウ</t>
    </rPh>
    <rPh sb="37" eb="39">
      <t>ハンバイ</t>
    </rPh>
    <rPh sb="40" eb="42">
      <t>ケントウ</t>
    </rPh>
    <rPh sb="43" eb="45">
      <t>ジッシ</t>
    </rPh>
    <rPh sb="46" eb="50">
      <t>ノウヒンギョウシャ</t>
    </rPh>
    <rPh sb="52" eb="56">
      <t>カンイホウソウ</t>
    </rPh>
    <rPh sb="57" eb="58">
      <t>ヨ</t>
    </rPh>
    <phoneticPr fontId="3"/>
  </si>
  <si>
    <t>１．使用済みコピー用紙の再使用に取り組んでいるか
（例）コピー用紙の裏面利用やメモ用紙として活用</t>
    <rPh sb="2" eb="5">
      <t>シヨウズ</t>
    </rPh>
    <rPh sb="9" eb="11">
      <t>ヨウシ</t>
    </rPh>
    <rPh sb="12" eb="15">
      <t>サイシヨウ</t>
    </rPh>
    <rPh sb="16" eb="17">
      <t>ト</t>
    </rPh>
    <rPh sb="18" eb="19">
      <t>ク</t>
    </rPh>
    <rPh sb="26" eb="27">
      <t>レイ</t>
    </rPh>
    <rPh sb="31" eb="33">
      <t>ヨウシ</t>
    </rPh>
    <rPh sb="34" eb="38">
      <t>ウラメンリヨウ</t>
    </rPh>
    <rPh sb="41" eb="43">
      <t>ヨウシ</t>
    </rPh>
    <rPh sb="46" eb="48">
      <t>カツヨウ</t>
    </rPh>
    <phoneticPr fontId="3"/>
  </si>
  <si>
    <t xml:space="preserve">令和 </t>
    <rPh sb="0" eb="2">
      <t>レイワ</t>
    </rPh>
    <phoneticPr fontId="3"/>
  </si>
  <si>
    <t xml:space="preserve">年 </t>
    <rPh sb="0" eb="1">
      <t>ネン</t>
    </rPh>
    <phoneticPr fontId="3"/>
  </si>
  <si>
    <t xml:space="preserve">月 </t>
    <rPh sb="0" eb="1">
      <t>ガツ</t>
    </rPh>
    <phoneticPr fontId="3"/>
  </si>
  <si>
    <t>建物延床面積</t>
    <rPh sb="0" eb="2">
      <t>タテモノ</t>
    </rPh>
    <rPh sb="2" eb="6">
      <t>ノベユカメンセキ</t>
    </rPh>
    <phoneticPr fontId="3"/>
  </si>
  <si>
    <t>３．建物管理者やテナントと情報共有・意見交換を行い、協力関係の構築に努めているか
（例）年１回のテナント会議を開催</t>
    <rPh sb="2" eb="7">
      <t>タテモノカンリシャ</t>
    </rPh>
    <rPh sb="13" eb="15">
      <t>ジョウホウ</t>
    </rPh>
    <rPh sb="15" eb="17">
      <t>キョウユウ</t>
    </rPh>
    <rPh sb="18" eb="22">
      <t>イケンコウカン</t>
    </rPh>
    <rPh sb="23" eb="24">
      <t>オコナ</t>
    </rPh>
    <rPh sb="26" eb="30">
      <t>キョウリョクカンケイ</t>
    </rPh>
    <rPh sb="31" eb="33">
      <t>コウチク</t>
    </rPh>
    <rPh sb="34" eb="35">
      <t>ツト</t>
    </rPh>
    <rPh sb="42" eb="43">
      <t>レイ</t>
    </rPh>
    <rPh sb="44" eb="45">
      <t>ネン</t>
    </rPh>
    <rPh sb="46" eb="47">
      <t>カイ</t>
    </rPh>
    <rPh sb="52" eb="54">
      <t>カイギ</t>
    </rPh>
    <rPh sb="55" eb="57">
      <t>カイサイ</t>
    </rPh>
    <phoneticPr fontId="3"/>
  </si>
  <si>
    <t>６．廃棄物の削減量やリサイクル率の目標を設定しているか
（例）部署やフロアごとに削減量とリサイクル率の目標を設定</t>
    <rPh sb="2" eb="5">
      <t>ハイキブツ</t>
    </rPh>
    <rPh sb="6" eb="9">
      <t>サクゲンリョウ</t>
    </rPh>
    <rPh sb="15" eb="16">
      <t>リツ</t>
    </rPh>
    <rPh sb="17" eb="19">
      <t>モクヒョウ</t>
    </rPh>
    <rPh sb="20" eb="22">
      <t>セッテイ</t>
    </rPh>
    <rPh sb="29" eb="30">
      <t>レイ</t>
    </rPh>
    <rPh sb="31" eb="33">
      <t>ブショ</t>
    </rPh>
    <rPh sb="40" eb="43">
      <t>サクゲンリョウ</t>
    </rPh>
    <rPh sb="49" eb="50">
      <t>リツ</t>
    </rPh>
    <rPh sb="51" eb="53">
      <t>モクヒョウ</t>
    </rPh>
    <rPh sb="54" eb="56">
      <t>セッテイ</t>
    </rPh>
    <phoneticPr fontId="3"/>
  </si>
  <si>
    <t>２．マイボトルやマイカップ、マイバッグの利用を促進しているか
（例）研修会や説明会、飲食店でのマイボトル、マイバッグ持参の呼びかけ</t>
    <rPh sb="20" eb="22">
      <t>リヨウ</t>
    </rPh>
    <rPh sb="23" eb="25">
      <t>ソクシン</t>
    </rPh>
    <rPh sb="32" eb="33">
      <t>レイ</t>
    </rPh>
    <rPh sb="34" eb="37">
      <t>ケンシュウカイ</t>
    </rPh>
    <rPh sb="38" eb="41">
      <t>セツメイカイ</t>
    </rPh>
    <rPh sb="42" eb="45">
      <t>インショクテン</t>
    </rPh>
    <rPh sb="58" eb="60">
      <t>ジサン</t>
    </rPh>
    <rPh sb="61" eb="62">
      <t>ヨ</t>
    </rPh>
    <phoneticPr fontId="3"/>
  </si>
  <si>
    <t>６．環境に配慮した物品の積極的な購入・利用に取り組んでいるか
（例）再生紙や再生プラ製品を購入・利用</t>
    <rPh sb="2" eb="4">
      <t>カンキョウ</t>
    </rPh>
    <rPh sb="5" eb="7">
      <t>ハイリョ</t>
    </rPh>
    <rPh sb="9" eb="11">
      <t>ブッピン</t>
    </rPh>
    <rPh sb="12" eb="15">
      <t>セッキョクテキ</t>
    </rPh>
    <rPh sb="16" eb="18">
      <t>コウニュウ</t>
    </rPh>
    <rPh sb="19" eb="21">
      <t>リヨウ</t>
    </rPh>
    <rPh sb="22" eb="23">
      <t>ト</t>
    </rPh>
    <rPh sb="24" eb="25">
      <t>ク</t>
    </rPh>
    <rPh sb="32" eb="33">
      <t>レイ</t>
    </rPh>
    <rPh sb="34" eb="36">
      <t>サイセイ</t>
    </rPh>
    <rPh sb="36" eb="37">
      <t>カミ</t>
    </rPh>
    <rPh sb="38" eb="40">
      <t>サイセイ</t>
    </rPh>
    <rPh sb="42" eb="44">
      <t>セイヒン</t>
    </rPh>
    <rPh sb="45" eb="47">
      <t>コウニュウ</t>
    </rPh>
    <rPh sb="48" eb="50">
      <t>リヨウ</t>
    </rPh>
    <phoneticPr fontId="3"/>
  </si>
  <si>
    <t>５．環境配慮に関する認証を取得しているか
（例）ISO14000シリーズ、エコアクション２１等の取得</t>
    <rPh sb="2" eb="4">
      <t>カンキョウ</t>
    </rPh>
    <rPh sb="4" eb="6">
      <t>ハイリョ</t>
    </rPh>
    <rPh sb="7" eb="8">
      <t>カン</t>
    </rPh>
    <rPh sb="10" eb="12">
      <t>ニンショウ</t>
    </rPh>
    <rPh sb="13" eb="15">
      <t>シュトク</t>
    </rPh>
    <rPh sb="22" eb="23">
      <t>レイ</t>
    </rPh>
    <rPh sb="46" eb="47">
      <t>トウ</t>
    </rPh>
    <rPh sb="48" eb="50">
      <t>シュトク</t>
    </rPh>
    <phoneticPr fontId="3"/>
  </si>
  <si>
    <t>６．天候等の影響により、一時的に大量に発生する使い捨てプラスチックの見直しに取り組んでいるか
（例）雨天時の傘用ビニールを中止し、傘のしずく落としを設置</t>
    <rPh sb="2" eb="5">
      <t>テンコウトウ</t>
    </rPh>
    <rPh sb="6" eb="8">
      <t>エイキョウ</t>
    </rPh>
    <rPh sb="12" eb="15">
      <t>イチジテキ</t>
    </rPh>
    <rPh sb="16" eb="18">
      <t>タイリョウ</t>
    </rPh>
    <rPh sb="19" eb="21">
      <t>ハッセイ</t>
    </rPh>
    <rPh sb="23" eb="24">
      <t>ツカ</t>
    </rPh>
    <rPh sb="25" eb="26">
      <t>ス</t>
    </rPh>
    <rPh sb="34" eb="36">
      <t>ミナオ</t>
    </rPh>
    <rPh sb="38" eb="39">
      <t>ト</t>
    </rPh>
    <rPh sb="40" eb="41">
      <t>ク</t>
    </rPh>
    <rPh sb="48" eb="49">
      <t>レイ</t>
    </rPh>
    <rPh sb="50" eb="53">
      <t>ウテンジ</t>
    </rPh>
    <rPh sb="54" eb="56">
      <t>カサヨウ</t>
    </rPh>
    <rPh sb="61" eb="63">
      <t>チュウシ</t>
    </rPh>
    <rPh sb="65" eb="66">
      <t>カサ</t>
    </rPh>
    <rPh sb="70" eb="71">
      <t>オ</t>
    </rPh>
    <rPh sb="74" eb="76">
      <t>セッチ</t>
    </rPh>
    <phoneticPr fontId="3"/>
  </si>
  <si>
    <t>２．使用済みの封筒やファイル、事務用品の再使用に取り組んでいるか
（例）使用済み封筒は社内便として利用し、ボールペンは芯のみを交換</t>
    <rPh sb="2" eb="5">
      <t>シヨウズ</t>
    </rPh>
    <rPh sb="7" eb="9">
      <t>フウトウ</t>
    </rPh>
    <rPh sb="15" eb="17">
      <t>ジム</t>
    </rPh>
    <rPh sb="17" eb="18">
      <t>ヨウ</t>
    </rPh>
    <rPh sb="18" eb="19">
      <t>ヒン</t>
    </rPh>
    <rPh sb="20" eb="21">
      <t>サイ</t>
    </rPh>
    <rPh sb="21" eb="23">
      <t>シヨウ</t>
    </rPh>
    <rPh sb="24" eb="25">
      <t>ト</t>
    </rPh>
    <rPh sb="26" eb="27">
      <t>ク</t>
    </rPh>
    <rPh sb="34" eb="35">
      <t>レイ</t>
    </rPh>
    <rPh sb="36" eb="38">
      <t>シヨウ</t>
    </rPh>
    <rPh sb="38" eb="39">
      <t>ズ</t>
    </rPh>
    <rPh sb="40" eb="42">
      <t>フウトウ</t>
    </rPh>
    <rPh sb="43" eb="46">
      <t>シャナイビン</t>
    </rPh>
    <rPh sb="49" eb="51">
      <t>リヨウ</t>
    </rPh>
    <rPh sb="59" eb="60">
      <t>シン</t>
    </rPh>
    <rPh sb="63" eb="65">
      <t>コウカン</t>
    </rPh>
    <phoneticPr fontId="3"/>
  </si>
  <si>
    <t>■再利用率評価コメント</t>
    <rPh sb="1" eb="5">
      <t>サイリヨウリツ</t>
    </rPh>
    <rPh sb="5" eb="7">
      <t>ヒョウカ</t>
    </rPh>
    <phoneticPr fontId="3"/>
  </si>
  <si>
    <t>建物所在自治体</t>
    <rPh sb="0" eb="2">
      <t>タテモノ</t>
    </rPh>
    <rPh sb="2" eb="4">
      <t>ショザイ</t>
    </rPh>
    <rPh sb="4" eb="7">
      <t>ジチタイ</t>
    </rPh>
    <phoneticPr fontId="3"/>
  </si>
  <si>
    <t>市町村名</t>
    <phoneticPr fontId="3"/>
  </si>
  <si>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</si>
  <si>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</si>
  <si>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</si>
  <si>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</si>
  <si>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</si>
  <si>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</si>
  <si>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</si>
  <si>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</si>
  <si>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</si>
  <si>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</si>
  <si>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</si>
  <si>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</si>
  <si>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</si>
  <si>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</si>
  <si>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</si>
  <si>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</si>
  <si>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</si>
  <si>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</si>
  <si>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</si>
  <si>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</si>
  <si>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</si>
  <si>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</si>
  <si>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</si>
  <si>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</si>
  <si>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</si>
  <si>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</si>
  <si>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</si>
  <si>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</si>
  <si>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</si>
  <si>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</si>
  <si>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</si>
  <si>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</si>
  <si>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</si>
  <si>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</si>
  <si>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</si>
  <si>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</si>
  <si>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</si>
  <si>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</si>
  <si>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</si>
  <si>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</si>
  <si>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</si>
  <si>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</si>
  <si>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</si>
  <si>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</si>
  <si>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</si>
  <si>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</si>
  <si>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</si>
  <si>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</si>
  <si>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</si>
  <si>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</si>
  <si>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</si>
  <si>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</si>
  <si>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</si>
  <si>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</si>
  <si>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</si>
  <si>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</si>
  <si>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</si>
  <si>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</si>
  <si>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</si>
  <si>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</si>
  <si>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</si>
  <si>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</si>
  <si>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５．職場から排出される廃棄物の種類や量を把握しているか
（例）ごみ箱の内容物確認や廃棄物の計量を実施</t>
    <rPh sb="2" eb="4">
      <t>ショクバ</t>
    </rPh>
    <rPh sb="6" eb="8">
      <t>ハイシュツ</t>
    </rPh>
    <rPh sb="11" eb="14">
      <t>ハイキブツ</t>
    </rPh>
    <rPh sb="15" eb="17">
      <t>シュルイ</t>
    </rPh>
    <rPh sb="18" eb="19">
      <t>リョウ</t>
    </rPh>
    <rPh sb="20" eb="22">
      <t>ハアク</t>
    </rPh>
    <rPh sb="29" eb="30">
      <t>レイ</t>
    </rPh>
    <rPh sb="33" eb="34">
      <t>バコ</t>
    </rPh>
    <rPh sb="35" eb="38">
      <t>ナイヨウブツ</t>
    </rPh>
    <rPh sb="38" eb="40">
      <t>カクニン</t>
    </rPh>
    <rPh sb="41" eb="44">
      <t>ハイキブツ</t>
    </rPh>
    <rPh sb="45" eb="47">
      <t>ケイリョウ</t>
    </rPh>
    <rPh sb="48" eb="50">
      <t>ジッシ</t>
    </rPh>
    <phoneticPr fontId="3"/>
  </si>
  <si>
    <t>④学校</t>
    <rPh sb="1" eb="3">
      <t>ガッコウ</t>
    </rPh>
    <phoneticPr fontId="3"/>
  </si>
  <si>
    <t>⑤介護・医療施設</t>
    <rPh sb="1" eb="3">
      <t>カイゴ</t>
    </rPh>
    <rPh sb="4" eb="6">
      <t>イリョウ</t>
    </rPh>
    <rPh sb="6" eb="8">
      <t>シセツ</t>
    </rPh>
    <phoneticPr fontId="3"/>
  </si>
  <si>
    <t>⑥その他</t>
    <rPh sb="3" eb="4">
      <t>タ</t>
    </rPh>
    <phoneticPr fontId="3"/>
  </si>
  <si>
    <t>プラスチック</t>
    <phoneticPr fontId="3"/>
  </si>
  <si>
    <t>紙</t>
    <rPh sb="0" eb="1">
      <t>カミ</t>
    </rPh>
    <phoneticPr fontId="3"/>
  </si>
  <si>
    <t>食品廃棄物</t>
    <rPh sb="0" eb="2">
      <t>ショクヒン</t>
    </rPh>
    <rPh sb="2" eb="5">
      <t>ハイキブツ</t>
    </rPh>
    <phoneticPr fontId="3"/>
  </si>
  <si>
    <t>項目数</t>
    <rPh sb="0" eb="2">
      <t>コウモク</t>
    </rPh>
    <rPh sb="2" eb="3">
      <t>スウ</t>
    </rPh>
    <phoneticPr fontId="3"/>
  </si>
  <si>
    <t>満点</t>
    <rPh sb="0" eb="2">
      <t>マンテン</t>
    </rPh>
    <phoneticPr fontId="3"/>
  </si>
  <si>
    <t>○</t>
    <phoneticPr fontId="3"/>
  </si>
  <si>
    <t>●</t>
    <phoneticPr fontId="3"/>
  </si>
  <si>
    <t>産業廃棄物保管場所の掲示板が設置されている</t>
    <rPh sb="0" eb="2">
      <t>サンギョウ</t>
    </rPh>
    <rPh sb="2" eb="5">
      <t>ハイキブツ</t>
    </rPh>
    <rPh sb="5" eb="7">
      <t>ホカン</t>
    </rPh>
    <rPh sb="7" eb="9">
      <t>バショ</t>
    </rPh>
    <rPh sb="10" eb="13">
      <t>ケイジバン</t>
    </rPh>
    <rPh sb="14" eb="16">
      <t>セッチ</t>
    </rPh>
    <phoneticPr fontId="2"/>
  </si>
  <si>
    <t>臭気や汚水の漏洩がない</t>
    <rPh sb="0" eb="2">
      <t>シュウキ</t>
    </rPh>
    <rPh sb="3" eb="5">
      <t>オスイ</t>
    </rPh>
    <rPh sb="6" eb="8">
      <t>ロウエイ</t>
    </rPh>
    <phoneticPr fontId="2"/>
  </si>
  <si>
    <t>ごみ種別の区分や表示が適切にされている</t>
    <rPh sb="2" eb="4">
      <t>シュベツ</t>
    </rPh>
    <rPh sb="5" eb="7">
      <t>クブン</t>
    </rPh>
    <rPh sb="8" eb="10">
      <t>ヒョウジ</t>
    </rPh>
    <rPh sb="11" eb="13">
      <t>テキセツ</t>
    </rPh>
    <phoneticPr fontId="2"/>
  </si>
  <si>
    <t>プラスチック類の３Rについて、取組をしている</t>
    <rPh sb="6" eb="7">
      <t>ルイ</t>
    </rPh>
    <rPh sb="15" eb="17">
      <t>トリクミ</t>
    </rPh>
    <phoneticPr fontId="2"/>
  </si>
  <si>
    <t>紙類の３Rについて、取組をしている</t>
    <rPh sb="0" eb="2">
      <t>カミルイ</t>
    </rPh>
    <rPh sb="10" eb="12">
      <t>トリクミ</t>
    </rPh>
    <phoneticPr fontId="2"/>
  </si>
  <si>
    <t>食品廃棄物の３Rについて、取組をしている</t>
    <rPh sb="0" eb="2">
      <t>ショクヒン</t>
    </rPh>
    <rPh sb="2" eb="5">
      <t>ハイキブツ</t>
    </rPh>
    <rPh sb="13" eb="15">
      <t>トリクミ</t>
    </rPh>
    <phoneticPr fontId="2"/>
  </si>
  <si>
    <t>▶詳細はレポートP.２へ</t>
    <rPh sb="1" eb="3">
      <t>ショウサイ</t>
    </rPh>
    <phoneticPr fontId="3"/>
  </si>
  <si>
    <t>▶詳細はレポートP.３へ</t>
    <rPh sb="1" eb="3">
      <t>ショウサイ</t>
    </rPh>
    <phoneticPr fontId="3"/>
  </si>
  <si>
    <t>▶詳細はレポートP.４へ</t>
    <rPh sb="1" eb="3">
      <t>ショウサイ</t>
    </rPh>
    <phoneticPr fontId="3"/>
  </si>
  <si>
    <t>４．ごみ種別の区分や表示が適切にされているか
（例）分別間違いが多い廃棄物の写真をごみ箱に掲示</t>
    <phoneticPr fontId="3"/>
  </si>
  <si>
    <t>取組実施状況①</t>
    <rPh sb="0" eb="2">
      <t>トリクミ</t>
    </rPh>
    <rPh sb="2" eb="4">
      <t>ジッシ</t>
    </rPh>
    <rPh sb="4" eb="6">
      <t>ジョウキョウ</t>
    </rPh>
    <phoneticPr fontId="3"/>
  </si>
  <si>
    <t>※延床面積と建物使用用途が同等の都内事業者さまの実績と比較しています。</t>
    <phoneticPr fontId="3"/>
  </si>
  <si>
    <t>１．紙類の分別を徹底し、燃やすごみの削減に努めているか
（例）コピー用紙、新聞、雑誌、段ボールやミックスペーパー等に分別を細分化</t>
    <rPh sb="2" eb="4">
      <t>カミルイ</t>
    </rPh>
    <rPh sb="5" eb="7">
      <t>ブンベツ</t>
    </rPh>
    <rPh sb="8" eb="10">
      <t>テッテイ</t>
    </rPh>
    <rPh sb="12" eb="13">
      <t>モ</t>
    </rPh>
    <rPh sb="18" eb="20">
      <t>サクゲン</t>
    </rPh>
    <rPh sb="21" eb="22">
      <t>ツト</t>
    </rPh>
    <rPh sb="29" eb="30">
      <t>レイ</t>
    </rPh>
    <rPh sb="34" eb="36">
      <t>ヨウシ</t>
    </rPh>
    <rPh sb="37" eb="39">
      <t>シンブン</t>
    </rPh>
    <rPh sb="40" eb="42">
      <t>ザッシ</t>
    </rPh>
    <rPh sb="43" eb="44">
      <t>ダン</t>
    </rPh>
    <rPh sb="56" eb="57">
      <t>トウ</t>
    </rPh>
    <rPh sb="58" eb="60">
      <t>ブンベツ</t>
    </rPh>
    <rPh sb="61" eb="64">
      <t>サイブンカ</t>
    </rPh>
    <phoneticPr fontId="3"/>
  </si>
  <si>
    <t>４．プラスチックのマテリアルリサイクル、ケミカルリサイクルを実施しているか
（例）プラスチックは熱回収せずにマテリアルリサイクルしている</t>
    <rPh sb="30" eb="32">
      <t>ジッシ</t>
    </rPh>
    <rPh sb="39" eb="40">
      <t>レイ</t>
    </rPh>
    <rPh sb="48" eb="51">
      <t>ネツカイシュウ</t>
    </rPh>
    <phoneticPr fontId="3"/>
  </si>
  <si>
    <t>２．分別の精度を上げる、また分別間違いがあった時に対応しているか
（例）二次分別の実施、分別不適正事例をテナントなど関係者で共有</t>
    <rPh sb="2" eb="4">
      <t>ブンベツ</t>
    </rPh>
    <rPh sb="5" eb="7">
      <t>セイド</t>
    </rPh>
    <rPh sb="8" eb="9">
      <t>ア</t>
    </rPh>
    <rPh sb="14" eb="16">
      <t>ブンベツ</t>
    </rPh>
    <rPh sb="16" eb="18">
      <t>マチガ</t>
    </rPh>
    <rPh sb="23" eb="24">
      <t>トキ</t>
    </rPh>
    <rPh sb="25" eb="27">
      <t>タイオウ</t>
    </rPh>
    <rPh sb="34" eb="35">
      <t>レイ</t>
    </rPh>
    <rPh sb="36" eb="38">
      <t>ニジ</t>
    </rPh>
    <rPh sb="38" eb="40">
      <t>ブンベツ</t>
    </rPh>
    <rPh sb="41" eb="43">
      <t>ジッシ</t>
    </rPh>
    <rPh sb="44" eb="46">
      <t>ブンベツ</t>
    </rPh>
    <rPh sb="46" eb="49">
      <t>フテキセイ</t>
    </rPh>
    <rPh sb="49" eb="51">
      <t>ジレイ</t>
    </rPh>
    <rPh sb="58" eb="61">
      <t>カンケイシャ</t>
    </rPh>
    <rPh sb="62" eb="64">
      <t>キョウユウ</t>
    </rPh>
    <phoneticPr fontId="3"/>
  </si>
  <si>
    <t>４．３Ｒ向上に向けて自社廃棄物の処理や建物清掃における課題の把握に努めているか
（例）廃棄物処理業者や清掃業者と意見交換を実施</t>
    <rPh sb="4" eb="6">
      <t>コウジョウ</t>
    </rPh>
    <rPh sb="7" eb="8">
      <t>ム</t>
    </rPh>
    <rPh sb="10" eb="12">
      <t>ジシャ</t>
    </rPh>
    <rPh sb="12" eb="15">
      <t>ハイキブツ</t>
    </rPh>
    <rPh sb="16" eb="18">
      <t>ショリ</t>
    </rPh>
    <rPh sb="19" eb="21">
      <t>タテモノ</t>
    </rPh>
    <rPh sb="21" eb="23">
      <t>セイソウ</t>
    </rPh>
    <rPh sb="27" eb="29">
      <t>カダイ</t>
    </rPh>
    <rPh sb="30" eb="32">
      <t>ハアク</t>
    </rPh>
    <rPh sb="33" eb="34">
      <t>ツト</t>
    </rPh>
    <rPh sb="41" eb="42">
      <t>レイ</t>
    </rPh>
    <rPh sb="43" eb="46">
      <t>ハイキブツ</t>
    </rPh>
    <rPh sb="46" eb="48">
      <t>ショリ</t>
    </rPh>
    <rPh sb="48" eb="50">
      <t>ギョウシャ</t>
    </rPh>
    <rPh sb="51" eb="53">
      <t>セイソウ</t>
    </rPh>
    <rPh sb="53" eb="55">
      <t>ギョウシャ</t>
    </rPh>
    <rPh sb="56" eb="60">
      <t>イケンコウカン</t>
    </rPh>
    <rPh sb="61" eb="63">
      <t>ジッシ</t>
    </rPh>
    <phoneticPr fontId="3"/>
  </si>
  <si>
    <t>６．自社の３Ｒの取組を公表しているか
（例）再利用率目標を毎年、ホームページで掲載</t>
    <rPh sb="2" eb="4">
      <t>ジシャ</t>
    </rPh>
    <rPh sb="8" eb="9">
      <t>トリ</t>
    </rPh>
    <rPh sb="9" eb="10">
      <t>グミ</t>
    </rPh>
    <rPh sb="11" eb="13">
      <t>コウヒョウ</t>
    </rPh>
    <rPh sb="20" eb="21">
      <t>レイ</t>
    </rPh>
    <rPh sb="22" eb="26">
      <t>サイリヨウリツ</t>
    </rPh>
    <rPh sb="26" eb="28">
      <t>モクヒョウ</t>
    </rPh>
    <rPh sb="29" eb="31">
      <t>マイトシ</t>
    </rPh>
    <rPh sb="39" eb="41">
      <t>ケイサイ</t>
    </rPh>
    <phoneticPr fontId="3"/>
  </si>
  <si>
    <t>３．事業系一般廃棄物と産業廃棄物の違い、職場での３Ｒや分別の理解促進に努めているか
（例）取組をまとめた資料の作成や配布、研修の実施</t>
    <phoneticPr fontId="3"/>
  </si>
  <si>
    <t>他の事業所に比べて発生量抑制の取組が非常に良くできている項目です。</t>
    <rPh sb="15" eb="16">
      <t>ト</t>
    </rPh>
    <rPh sb="16" eb="17">
      <t>ク</t>
    </rPh>
    <rPh sb="28" eb="30">
      <t>コウモク</t>
    </rPh>
    <phoneticPr fontId="3"/>
  </si>
  <si>
    <t>他の事業所に比べて再利用の取組が非常に良くできている項目です。</t>
    <rPh sb="9" eb="12">
      <t>サイリヨウ</t>
    </rPh>
    <rPh sb="13" eb="14">
      <t>ト</t>
    </rPh>
    <rPh sb="14" eb="15">
      <t>ク</t>
    </rPh>
    <rPh sb="26" eb="28">
      <t>コウモク</t>
    </rPh>
    <phoneticPr fontId="3"/>
  </si>
  <si>
    <t>取組を見直しましょう。特に評価が低かった部分の取組を強化していきましょう。</t>
    <rPh sb="0" eb="1">
      <t>ト</t>
    </rPh>
    <rPh sb="1" eb="2">
      <t>ク</t>
    </rPh>
    <rPh sb="3" eb="5">
      <t>ミナオ</t>
    </rPh>
    <phoneticPr fontId="3"/>
  </si>
  <si>
    <t>もう少し取組ができないか検討してみましょう。特に評価が低かった部分の取組を強化していきましょう。</t>
    <rPh sb="2" eb="3">
      <t>スコ</t>
    </rPh>
    <rPh sb="4" eb="5">
      <t>ト</t>
    </rPh>
    <rPh sb="5" eb="6">
      <t>ク</t>
    </rPh>
    <rPh sb="12" eb="14">
      <t>ケントウ</t>
    </rPh>
    <phoneticPr fontId="3"/>
  </si>
  <si>
    <r>
      <t>●このレポートでは、東京都環境局が都内事業者の再利用計画書を収集・分析したデータを基に評価を行っています。
●前述のデータから自動で算定している箇所は以下の通りです。
　</t>
    </r>
    <r>
      <rPr>
        <sz val="11"/>
        <rFont val="Segoe UI Symbol"/>
        <family val="3"/>
      </rPr>
      <t>➤</t>
    </r>
    <r>
      <rPr>
        <sz val="11"/>
        <rFont val="游ゴシック"/>
        <family val="2"/>
        <charset val="128"/>
        <scheme val="minor"/>
      </rPr>
      <t>ベンチマーク評価（発生量評価・再利用率評価）
　</t>
    </r>
    <r>
      <rPr>
        <sz val="11"/>
        <rFont val="游ゴシック"/>
        <family val="3"/>
        <charset val="128"/>
        <scheme val="minor"/>
      </rPr>
      <t>※取組評価は、訪問時のヒアリング結果を踏まえたものです。　</t>
    </r>
    <r>
      <rPr>
        <sz val="11"/>
        <rFont val="游ゴシック"/>
        <family val="2"/>
        <charset val="128"/>
        <scheme val="minor"/>
      </rPr>
      <t xml:space="preserve">
　</t>
    </r>
    <r>
      <rPr>
        <sz val="11"/>
        <rFont val="Segoe UI Symbol"/>
        <family val="3"/>
      </rPr>
      <t>➤</t>
    </r>
    <r>
      <rPr>
        <sz val="11"/>
        <rFont val="游ゴシック"/>
        <family val="2"/>
        <charset val="128"/>
        <scheme val="minor"/>
      </rPr>
      <t>次年度目標の数値</t>
    </r>
    <r>
      <rPr>
        <sz val="11"/>
        <rFont val="游ゴシック"/>
        <family val="3"/>
        <charset val="128"/>
        <scheme val="minor"/>
      </rPr>
      <t>(レポートP.2,3</t>
    </r>
    <r>
      <rPr>
        <sz val="11"/>
        <rFont val="游ゴシック"/>
        <family val="2"/>
        <charset val="128"/>
        <scheme val="minor"/>
      </rPr>
      <t>右上</t>
    </r>
    <r>
      <rPr>
        <sz val="11"/>
        <rFont val="游ゴシック"/>
        <family val="3"/>
        <charset val="128"/>
        <scheme val="minor"/>
      </rPr>
      <t>)</t>
    </r>
    <r>
      <rPr>
        <sz val="11"/>
        <rFont val="游ゴシック"/>
        <family val="2"/>
        <charset val="128"/>
        <scheme val="minor"/>
      </rPr>
      <t>、目標発生量及び目標再利用率</t>
    </r>
    <r>
      <rPr>
        <sz val="11"/>
        <rFont val="游ゴシック"/>
        <family val="3"/>
        <charset val="128"/>
        <scheme val="minor"/>
      </rPr>
      <t>(レポートP.2,3</t>
    </r>
    <r>
      <rPr>
        <sz val="11"/>
        <rFont val="游ゴシック"/>
        <family val="2"/>
        <charset val="128"/>
        <scheme val="minor"/>
      </rPr>
      <t>中段</t>
    </r>
    <r>
      <rPr>
        <sz val="11"/>
        <rFont val="游ゴシック"/>
        <family val="3"/>
        <charset val="128"/>
        <scheme val="minor"/>
      </rPr>
      <t>)</t>
    </r>
    <phoneticPr fontId="3"/>
  </si>
  <si>
    <t>実施状況（概要）</t>
    <rPh sb="0" eb="2">
      <t>ジッシ</t>
    </rPh>
    <rPh sb="2" eb="4">
      <t>ジョウキョウ</t>
    </rPh>
    <rPh sb="5" eb="7">
      <t>ガイヨウ</t>
    </rPh>
    <phoneticPr fontId="3"/>
  </si>
  <si>
    <t>基本的事項</t>
  </si>
  <si>
    <t>取組強化</t>
  </si>
  <si>
    <t>Reduce
リデュース</t>
    <phoneticPr fontId="3"/>
  </si>
  <si>
    <t>Reuse
リユース</t>
    <phoneticPr fontId="3"/>
  </si>
  <si>
    <t>Recycle
リサイクル</t>
    <phoneticPr fontId="3"/>
  </si>
  <si>
    <r>
      <t xml:space="preserve">
・サスティナブル・レポートは、他事業所データと比較し３Rの実施状況や改善可能な点について診断し事業所の取組レベルを見える化したものです。今後の３Rの活動にお役立ていただけますと幸いです。
・サスティナブル・レポートのご利用にあたっては、自治体へ提出された</t>
    </r>
    <r>
      <rPr>
        <b/>
        <u/>
        <sz val="10.5"/>
        <color theme="1"/>
        <rFont val="游ゴシック"/>
        <family val="3"/>
        <charset val="128"/>
        <scheme val="minor"/>
      </rPr>
      <t>再利用計画書</t>
    </r>
    <r>
      <rPr>
        <sz val="10.5"/>
        <color theme="1"/>
        <rFont val="游ゴシック"/>
        <family val="3"/>
        <charset val="128"/>
        <scheme val="minor"/>
      </rPr>
      <t>をご準備のうえ、「</t>
    </r>
    <r>
      <rPr>
        <b/>
        <u/>
        <sz val="10.5"/>
        <color theme="1"/>
        <rFont val="游ゴシック"/>
        <family val="3"/>
        <charset val="128"/>
        <scheme val="minor"/>
      </rPr>
      <t>サスティナブル・レポート作成マニュアル</t>
    </r>
    <r>
      <rPr>
        <sz val="10.5"/>
        <color theme="1"/>
        <rFont val="游ゴシック"/>
        <family val="3"/>
        <charset val="128"/>
        <scheme val="minor"/>
      </rPr>
      <t>」をご参照ください。
・「入力シート」に建築物概要、廃棄物種類別発生量・再利用量、取組状況を入力・選択してください。（黄色のセルが入力、緑色のセルが選択になります。）
・診断結果は「レポートシート」に表示されますのでご活用ください。</t>
    </r>
    <rPh sb="24" eb="28">
      <t>カイゼンカノウ</t>
    </rPh>
    <rPh sb="29" eb="30">
      <t>テン</t>
    </rPh>
    <rPh sb="48" eb="51">
      <t>ジギョウショ</t>
    </rPh>
    <rPh sb="250" eb="254">
      <t>シンダンケッカ</t>
    </rPh>
    <rPh sb="265" eb="267">
      <t>ヒョウジ</t>
    </rPh>
    <rPh sb="274" eb="276">
      <t>カツヨウ</t>
    </rPh>
    <phoneticPr fontId="3"/>
  </si>
  <si>
    <t>１．分別状況や廃棄物排出量、再生利用率を定期的に確認し、取組の向上に努めているか
（例）月ごとの推移を集計・分析し、社員へ周知、取組強化月間の設定</t>
    <rPh sb="2" eb="6">
      <t>ブンベツジョウキョウ</t>
    </rPh>
    <rPh sb="7" eb="10">
      <t>ハイキブツ</t>
    </rPh>
    <rPh sb="10" eb="13">
      <t>ハイシュツリョウ</t>
    </rPh>
    <rPh sb="14" eb="19">
      <t>サイセイリヨウリツ</t>
    </rPh>
    <rPh sb="20" eb="23">
      <t>テイキテキ</t>
    </rPh>
    <rPh sb="24" eb="26">
      <t>カクニン</t>
    </rPh>
    <rPh sb="28" eb="29">
      <t>ト</t>
    </rPh>
    <rPh sb="29" eb="30">
      <t>ク</t>
    </rPh>
    <rPh sb="31" eb="33">
      <t>コウジョウ</t>
    </rPh>
    <rPh sb="34" eb="35">
      <t>ツト</t>
    </rPh>
    <rPh sb="42" eb="43">
      <t>レイ</t>
    </rPh>
    <rPh sb="44" eb="45">
      <t>ツキ</t>
    </rPh>
    <rPh sb="48" eb="50">
      <t>スイイ</t>
    </rPh>
    <rPh sb="51" eb="53">
      <t>シュウケイ</t>
    </rPh>
    <rPh sb="54" eb="56">
      <t>ブンセキ</t>
    </rPh>
    <rPh sb="58" eb="60">
      <t>シャイン</t>
    </rPh>
    <rPh sb="61" eb="63">
      <t>シュウチ</t>
    </rPh>
    <rPh sb="64" eb="68">
      <t>トリクミキョウカ</t>
    </rPh>
    <rPh sb="68" eb="70">
      <t>ゲッカン</t>
    </rPh>
    <rPh sb="71" eb="73">
      <t>セッテイ</t>
    </rPh>
    <phoneticPr fontId="3"/>
  </si>
  <si>
    <t>２．不燃ごみとプラスチックを分別しているか
（例）金属くず、プラスチック、ペットボトルに細分化</t>
    <rPh sb="2" eb="4">
      <t>フネン</t>
    </rPh>
    <rPh sb="14" eb="16">
      <t>ブンベツ</t>
    </rPh>
    <rPh sb="23" eb="24">
      <t>レイ</t>
    </rPh>
    <rPh sb="25" eb="27">
      <t>キンゾク</t>
    </rPh>
    <rPh sb="44" eb="47">
      <t>サイブンカ</t>
    </rPh>
    <phoneticPr fontId="3"/>
  </si>
  <si>
    <t>６．使用期限の迫った防災備蓄食品の活用をしているか
（例）防災備蓄食品の買い替えを計画的に実施し、使いきれないものはフードバンク等へ寄贈</t>
    <rPh sb="2" eb="4">
      <t>シヨウ</t>
    </rPh>
    <rPh sb="4" eb="6">
      <t>キゲン</t>
    </rPh>
    <rPh sb="7" eb="8">
      <t>セマ</t>
    </rPh>
    <rPh sb="10" eb="12">
      <t>ボウサイ</t>
    </rPh>
    <rPh sb="12" eb="14">
      <t>ビチク</t>
    </rPh>
    <rPh sb="14" eb="16">
      <t>ショクヒン</t>
    </rPh>
    <rPh sb="17" eb="19">
      <t>カツヨウ</t>
    </rPh>
    <rPh sb="27" eb="28">
      <t>レイ</t>
    </rPh>
    <rPh sb="29" eb="31">
      <t>ボウサイ</t>
    </rPh>
    <rPh sb="31" eb="33">
      <t>ビチク</t>
    </rPh>
    <rPh sb="33" eb="35">
      <t>ショクヒン</t>
    </rPh>
    <rPh sb="36" eb="37">
      <t>カ</t>
    </rPh>
    <rPh sb="38" eb="39">
      <t>カ</t>
    </rPh>
    <rPh sb="41" eb="44">
      <t>ケイカクテキ</t>
    </rPh>
    <rPh sb="45" eb="47">
      <t>ジッシ</t>
    </rPh>
    <rPh sb="49" eb="50">
      <t>ツカ</t>
    </rPh>
    <rPh sb="64" eb="65">
      <t>ナド</t>
    </rPh>
    <rPh sb="66" eb="68">
      <t>キゾウ</t>
    </rPh>
    <phoneticPr fontId="3"/>
  </si>
  <si>
    <t>１．産業廃棄物保管場所の掲示板を設置しているか
※詳細は廃棄物の処理及び清掃に関する法律（廃棄物処理法）施行規則の「産業廃棄物保管基準」をご確認ください。</t>
    <rPh sb="25" eb="27">
      <t>ショウサイ</t>
    </rPh>
    <rPh sb="28" eb="31">
      <t>ハイキブツ</t>
    </rPh>
    <rPh sb="32" eb="34">
      <t>ショリ</t>
    </rPh>
    <rPh sb="34" eb="35">
      <t>オヨ</t>
    </rPh>
    <rPh sb="36" eb="38">
      <t>セイソウ</t>
    </rPh>
    <rPh sb="39" eb="40">
      <t>カン</t>
    </rPh>
    <rPh sb="42" eb="44">
      <t>ホウリツ</t>
    </rPh>
    <rPh sb="45" eb="48">
      <t>ハイキブツ</t>
    </rPh>
    <rPh sb="48" eb="51">
      <t>ショリホウ</t>
    </rPh>
    <rPh sb="52" eb="54">
      <t>シコウ</t>
    </rPh>
    <rPh sb="54" eb="56">
      <t>キソク</t>
    </rPh>
    <rPh sb="58" eb="67">
      <t>サンギョウハイキブツホカンキジュン</t>
    </rPh>
    <rPh sb="70" eb="72">
      <t>カクニン</t>
    </rPh>
    <phoneticPr fontId="3"/>
  </si>
  <si>
    <t>２．臭気や汚水の漏洩はなく清潔な状態か
※詳細は廃棄物の処理及び清掃に関する法律（廃棄物処理法）施行規則の「産業廃棄物保管基準」をご確認ください。</t>
    <phoneticPr fontId="3"/>
  </si>
  <si>
    <t>注：このシートの内容は令和6年度業務（事業用大規模建築物における廃棄物排出傾向調査等業務委託）仕様書等に基づき、成果品として納品したものについて整理されています。</t>
    <rPh sb="0" eb="1">
      <t>チュウ</t>
    </rPh>
    <rPh sb="8" eb="10">
      <t>ナイヨウ</t>
    </rPh>
    <rPh sb="11" eb="13">
      <t>レイワ</t>
    </rPh>
    <rPh sb="14" eb="16">
      <t>ネンド</t>
    </rPh>
    <rPh sb="16" eb="18">
      <t>ギョウム</t>
    </rPh>
    <rPh sb="19" eb="22">
      <t>ジギョウヨウ</t>
    </rPh>
    <rPh sb="22" eb="25">
      <t>ダイキボ</t>
    </rPh>
    <rPh sb="25" eb="28">
      <t>ケンチクブツ</t>
    </rPh>
    <rPh sb="32" eb="35">
      <t>ハイキブツ</t>
    </rPh>
    <rPh sb="35" eb="37">
      <t>ハイシュツ</t>
    </rPh>
    <rPh sb="37" eb="39">
      <t>ケイコウ</t>
    </rPh>
    <rPh sb="39" eb="41">
      <t>チョウサ</t>
    </rPh>
    <rPh sb="41" eb="42">
      <t>トウ</t>
    </rPh>
    <rPh sb="42" eb="44">
      <t>ギョウム</t>
    </rPh>
    <rPh sb="44" eb="46">
      <t>イタク</t>
    </rPh>
    <rPh sb="47" eb="50">
      <t>シヨウショ</t>
    </rPh>
    <rPh sb="50" eb="51">
      <t>トウ</t>
    </rPh>
    <rPh sb="52" eb="53">
      <t>モト</t>
    </rPh>
    <rPh sb="56" eb="58">
      <t>セイカ</t>
    </rPh>
    <rPh sb="58" eb="59">
      <t>ヒン</t>
    </rPh>
    <rPh sb="62" eb="64">
      <t>ノウヒン</t>
    </rPh>
    <rPh sb="72" eb="74">
      <t>セイリ</t>
    </rPh>
    <phoneticPr fontId="3"/>
  </si>
  <si>
    <t>事業用大規模建築物における再利用計画書の項目をもとに、建築物の属性（事業用延床面積やテナントの種類等）や廃棄物の種類、排出量、再生利用量等を分類したデータベースに紐づき、必要なデータ（延床面積、建物用途、廃棄物種類ごとの発生量、再生利用率、3Rの取組状況等）を入力することで、3Rの実施状況や改善可能な点について診断し、他事務所と比較した場合の取組レベルを見える化するサスティナブル・レポートを作成すること</t>
    <rPh sb="0" eb="3">
      <t>ジギョウヨウ</t>
    </rPh>
    <rPh sb="3" eb="6">
      <t>ダイキボ</t>
    </rPh>
    <rPh sb="6" eb="9">
      <t>ケンチクブツ</t>
    </rPh>
    <rPh sb="13" eb="16">
      <t>サイリヨウ</t>
    </rPh>
    <rPh sb="16" eb="18">
      <t>ケイカク</t>
    </rPh>
    <rPh sb="18" eb="19">
      <t>ショ</t>
    </rPh>
    <rPh sb="20" eb="22">
      <t>コウモク</t>
    </rPh>
    <rPh sb="27" eb="30">
      <t>ケンチクブツ</t>
    </rPh>
    <rPh sb="31" eb="33">
      <t>ゾクセイ</t>
    </rPh>
    <rPh sb="34" eb="37">
      <t>ジギョウヨウ</t>
    </rPh>
    <rPh sb="37" eb="38">
      <t>ノ</t>
    </rPh>
    <rPh sb="38" eb="41">
      <t>ユカメンセキ</t>
    </rPh>
    <rPh sb="47" eb="49">
      <t>シュルイ</t>
    </rPh>
    <rPh sb="49" eb="50">
      <t>トウ</t>
    </rPh>
    <rPh sb="52" eb="55">
      <t>ハイキブツ</t>
    </rPh>
    <rPh sb="56" eb="58">
      <t>シュルイ</t>
    </rPh>
    <rPh sb="59" eb="61">
      <t>ハイシュツ</t>
    </rPh>
    <rPh sb="61" eb="62">
      <t>リョウ</t>
    </rPh>
    <rPh sb="63" eb="65">
      <t>サイセイ</t>
    </rPh>
    <rPh sb="65" eb="67">
      <t>リヨウ</t>
    </rPh>
    <rPh sb="67" eb="68">
      <t>リョウ</t>
    </rPh>
    <rPh sb="68" eb="69">
      <t>トウ</t>
    </rPh>
    <rPh sb="70" eb="72">
      <t>ブンルイ</t>
    </rPh>
    <rPh sb="81" eb="82">
      <t>ヒモ</t>
    </rPh>
    <rPh sb="85" eb="87">
      <t>ヒツヨウ</t>
    </rPh>
    <rPh sb="92" eb="96">
      <t>ノベユカメンセキ</t>
    </rPh>
    <rPh sb="97" eb="99">
      <t>タテモノ</t>
    </rPh>
    <rPh sb="99" eb="101">
      <t>ヨウト</t>
    </rPh>
    <rPh sb="102" eb="105">
      <t>ハイキブツ</t>
    </rPh>
    <rPh sb="105" eb="107">
      <t>シュルイ</t>
    </rPh>
    <rPh sb="110" eb="112">
      <t>ハッセイ</t>
    </rPh>
    <rPh sb="112" eb="113">
      <t>リョウ</t>
    </rPh>
    <rPh sb="114" eb="116">
      <t>サイセイ</t>
    </rPh>
    <rPh sb="116" eb="118">
      <t>リヨウ</t>
    </rPh>
    <rPh sb="118" eb="119">
      <t>リツ</t>
    </rPh>
    <rPh sb="123" eb="125">
      <t>トリクミ</t>
    </rPh>
    <rPh sb="125" eb="127">
      <t>ジョウキョウ</t>
    </rPh>
    <rPh sb="127" eb="128">
      <t>トウ</t>
    </rPh>
    <rPh sb="130" eb="132">
      <t>ニュウリョク</t>
    </rPh>
    <rPh sb="141" eb="143">
      <t>ジッシ</t>
    </rPh>
    <rPh sb="143" eb="145">
      <t>ジョウキョウ</t>
    </rPh>
    <rPh sb="146" eb="148">
      <t>カイゼン</t>
    </rPh>
    <rPh sb="148" eb="150">
      <t>カノウ</t>
    </rPh>
    <rPh sb="151" eb="152">
      <t>テン</t>
    </rPh>
    <phoneticPr fontId="3"/>
  </si>
  <si>
    <t>サスティナブル・レポート作成ツールの目的</t>
    <rPh sb="12" eb="14">
      <t>サクセイ</t>
    </rPh>
    <rPh sb="18" eb="20">
      <t>モクテキ</t>
    </rPh>
    <phoneticPr fontId="3"/>
  </si>
  <si>
    <t>サスティナブル・レポート作成ツールの構成</t>
    <rPh sb="12" eb="14">
      <t>サクセイ</t>
    </rPh>
    <rPh sb="18" eb="20">
      <t>コウセイ</t>
    </rPh>
    <phoneticPr fontId="3"/>
  </si>
  <si>
    <t>①サスティナブル・レポートして利用されるシート</t>
    <rPh sb="15" eb="17">
      <t>リヨウ</t>
    </rPh>
    <phoneticPr fontId="3"/>
  </si>
  <si>
    <t>ア　はじめに</t>
    <phoneticPr fontId="3"/>
  </si>
  <si>
    <t>サスティナブル・レポートとして利用されるシート、サスティナブル・レポートを作成するために利用されるシートの2つに分類される。なお、サスティナブル・レポートを作成されるために利用されるシートは基本非表示とする。</t>
    <rPh sb="15" eb="17">
      <t>リヨウ</t>
    </rPh>
    <rPh sb="37" eb="39">
      <t>サクセイ</t>
    </rPh>
    <rPh sb="44" eb="46">
      <t>リヨウ</t>
    </rPh>
    <rPh sb="56" eb="58">
      <t>ブンルイ</t>
    </rPh>
    <rPh sb="78" eb="80">
      <t>サクセイ</t>
    </rPh>
    <rPh sb="86" eb="88">
      <t>リヨウ</t>
    </rPh>
    <rPh sb="95" eb="97">
      <t>キホン</t>
    </rPh>
    <rPh sb="97" eb="100">
      <t>ヒヒョウジ</t>
    </rPh>
    <phoneticPr fontId="3"/>
  </si>
  <si>
    <t>イ　入力シート</t>
    <rPh sb="2" eb="4">
      <t>ニュウリョク</t>
    </rPh>
    <phoneticPr fontId="3"/>
  </si>
  <si>
    <t>サスティナブル・レポートを作成する事業用大規模建築物の情報を入力するシート。</t>
    <rPh sb="13" eb="15">
      <t>サクセイ</t>
    </rPh>
    <rPh sb="17" eb="20">
      <t>ジギョウヨウ</t>
    </rPh>
    <rPh sb="20" eb="23">
      <t>ダイキボ</t>
    </rPh>
    <rPh sb="23" eb="26">
      <t>ケンチクブツ</t>
    </rPh>
    <rPh sb="27" eb="29">
      <t>ジョウホウ</t>
    </rPh>
    <rPh sb="30" eb="32">
      <t>ニュウリョク</t>
    </rPh>
    <phoneticPr fontId="3"/>
  </si>
  <si>
    <t>ウ　レポートシート</t>
    <phoneticPr fontId="3"/>
  </si>
  <si>
    <t>また、「イ　入力シート」で選択された取組状況を設定した基準に基づいて評価する。</t>
    <rPh sb="13" eb="15">
      <t>センタク</t>
    </rPh>
    <rPh sb="18" eb="20">
      <t>トリクミ</t>
    </rPh>
    <rPh sb="20" eb="22">
      <t>ジョウキョウ</t>
    </rPh>
    <rPh sb="23" eb="25">
      <t>セッテイ</t>
    </rPh>
    <rPh sb="27" eb="29">
      <t>キジュン</t>
    </rPh>
    <rPh sb="30" eb="31">
      <t>モト</t>
    </rPh>
    <rPh sb="34" eb="36">
      <t>ヒョウカ</t>
    </rPh>
    <phoneticPr fontId="3"/>
  </si>
  <si>
    <t>サスティナブル・レポート作成のための案内文を整理する。</t>
    <rPh sb="12" eb="14">
      <t>サクセイ</t>
    </rPh>
    <rPh sb="18" eb="21">
      <t>アンナイブン</t>
    </rPh>
    <rPh sb="22" eb="24">
      <t>セイリ</t>
    </rPh>
    <phoneticPr fontId="3"/>
  </si>
  <si>
    <t>合わせて、作成方法の詳細をサスティナブル・レポート作成マニュアルで確認するよう案内する。</t>
    <rPh sb="0" eb="1">
      <t>ア</t>
    </rPh>
    <rPh sb="5" eb="7">
      <t>サクセイ</t>
    </rPh>
    <rPh sb="7" eb="9">
      <t>ホウホウ</t>
    </rPh>
    <rPh sb="10" eb="12">
      <t>ショウサイ</t>
    </rPh>
    <rPh sb="25" eb="27">
      <t>サクセイ</t>
    </rPh>
    <rPh sb="33" eb="35">
      <t>カクニン</t>
    </rPh>
    <rPh sb="39" eb="41">
      <t>アンナイ</t>
    </rPh>
    <phoneticPr fontId="3"/>
  </si>
  <si>
    <t>黄色のセルを入力セル、緑色のセルを選択セル、白色のセルをその他セル（利用者は編集不可）として分類する。</t>
    <rPh sb="0" eb="2">
      <t>キイロ</t>
    </rPh>
    <rPh sb="6" eb="8">
      <t>ニュウリョク</t>
    </rPh>
    <rPh sb="11" eb="13">
      <t>ミドリイロ</t>
    </rPh>
    <rPh sb="17" eb="19">
      <t>センタク</t>
    </rPh>
    <rPh sb="22" eb="24">
      <t>シロイロ</t>
    </rPh>
    <rPh sb="30" eb="31">
      <t>タ</t>
    </rPh>
    <rPh sb="34" eb="37">
      <t>リヨウシャ</t>
    </rPh>
    <rPh sb="38" eb="40">
      <t>ヘンシュウ</t>
    </rPh>
    <rPh sb="40" eb="42">
      <t>フカ</t>
    </rPh>
    <rPh sb="46" eb="48">
      <t>ブンルイ</t>
    </rPh>
    <phoneticPr fontId="3"/>
  </si>
  <si>
    <t>②サスティナブル・レポートを作成するために利用されるシート</t>
    <rPh sb="14" eb="16">
      <t>サクセイ</t>
    </rPh>
    <rPh sb="21" eb="23">
      <t>リヨウ</t>
    </rPh>
    <phoneticPr fontId="3"/>
  </si>
  <si>
    <t>エ　マスタ</t>
    <phoneticPr fontId="3"/>
  </si>
  <si>
    <t>「イ　入力シート」に入力される、市町村名、用途種別、面積区分、廃棄物種類、発生量評価、再利用率評価、取組点数、取組評価、取組レベルを定義する。</t>
    <rPh sb="3" eb="5">
      <t>ニュウリョク</t>
    </rPh>
    <rPh sb="10" eb="12">
      <t>ニュウリョク</t>
    </rPh>
    <rPh sb="16" eb="19">
      <t>シチョウソン</t>
    </rPh>
    <rPh sb="19" eb="20">
      <t>メイ</t>
    </rPh>
    <rPh sb="21" eb="23">
      <t>ヨウト</t>
    </rPh>
    <rPh sb="23" eb="25">
      <t>シュベツ</t>
    </rPh>
    <rPh sb="26" eb="28">
      <t>メンセキ</t>
    </rPh>
    <rPh sb="28" eb="30">
      <t>クブン</t>
    </rPh>
    <rPh sb="31" eb="34">
      <t>ハイキブツ</t>
    </rPh>
    <rPh sb="34" eb="36">
      <t>シュルイ</t>
    </rPh>
    <rPh sb="37" eb="39">
      <t>ハッセイ</t>
    </rPh>
    <rPh sb="39" eb="40">
      <t>リョウ</t>
    </rPh>
    <rPh sb="40" eb="42">
      <t>ヒョウカ</t>
    </rPh>
    <rPh sb="43" eb="47">
      <t>サイリヨウリツ</t>
    </rPh>
    <rPh sb="47" eb="49">
      <t>ヒョウカ</t>
    </rPh>
    <rPh sb="50" eb="52">
      <t>トリクミ</t>
    </rPh>
    <rPh sb="52" eb="54">
      <t>テンスウ</t>
    </rPh>
    <rPh sb="55" eb="57">
      <t>トリクミ</t>
    </rPh>
    <rPh sb="57" eb="59">
      <t>ヒョウカ</t>
    </rPh>
    <rPh sb="60" eb="62">
      <t>トリクミ</t>
    </rPh>
    <rPh sb="66" eb="68">
      <t>テイギ</t>
    </rPh>
    <phoneticPr fontId="3"/>
  </si>
  <si>
    <t>別ファイルであるサスティナブル・レポートデータベースで算出した評価を貼り付けるシート。</t>
    <rPh sb="0" eb="1">
      <t>ベツ</t>
    </rPh>
    <rPh sb="27" eb="29">
      <t>サンシュツ</t>
    </rPh>
    <rPh sb="31" eb="33">
      <t>ヒョウカ</t>
    </rPh>
    <rPh sb="34" eb="35">
      <t>ハ</t>
    </rPh>
    <rPh sb="36" eb="37">
      <t>ツ</t>
    </rPh>
    <phoneticPr fontId="3"/>
  </si>
  <si>
    <t>カ　評価用データ</t>
    <rPh sb="2" eb="5">
      <t>ヒョウカヨウ</t>
    </rPh>
    <phoneticPr fontId="3"/>
  </si>
  <si>
    <t>「イ　入力シート」に入力された建物用途、延床面積をもとに、同じ区分に属する事業用大規模建築物のデータと比較することで発生量、再利用率を評価する。</t>
    <rPh sb="3" eb="5">
      <t>ニュウリョク</t>
    </rPh>
    <rPh sb="10" eb="12">
      <t>ニュウリョク</t>
    </rPh>
    <rPh sb="15" eb="17">
      <t>タテモノ</t>
    </rPh>
    <rPh sb="17" eb="19">
      <t>ヨウト</t>
    </rPh>
    <rPh sb="20" eb="24">
      <t>ノベユカメンセキ</t>
    </rPh>
    <rPh sb="29" eb="30">
      <t>オナ</t>
    </rPh>
    <rPh sb="31" eb="33">
      <t>クブン</t>
    </rPh>
    <rPh sb="34" eb="35">
      <t>ゾク</t>
    </rPh>
    <rPh sb="37" eb="40">
      <t>ジギョウヨウ</t>
    </rPh>
    <rPh sb="40" eb="43">
      <t>ダイキボ</t>
    </rPh>
    <rPh sb="43" eb="46">
      <t>ケンチクブツ</t>
    </rPh>
    <rPh sb="51" eb="53">
      <t>ヒカク</t>
    </rPh>
    <rPh sb="58" eb="60">
      <t>ハッセイ</t>
    </rPh>
    <rPh sb="60" eb="61">
      <t>リョウ</t>
    </rPh>
    <rPh sb="62" eb="66">
      <t>サイリヨウリツ</t>
    </rPh>
    <rPh sb="67" eb="69">
      <t>ヒョウカ</t>
    </rPh>
    <phoneticPr fontId="3"/>
  </si>
  <si>
    <t>「イ　入力シート」に入力された建物用途、延床面積をもとに、「オ　評価データ」から同じ区分に属する事業用大規模建築物の発生量、再利用率を抽出する。</t>
    <rPh sb="3" eb="5">
      <t>ニュウリョク</t>
    </rPh>
    <rPh sb="10" eb="12">
      <t>ニュウリョク</t>
    </rPh>
    <rPh sb="15" eb="17">
      <t>タテモノ</t>
    </rPh>
    <rPh sb="17" eb="19">
      <t>ヨウト</t>
    </rPh>
    <rPh sb="20" eb="24">
      <t>ノベユカメンセキ</t>
    </rPh>
    <rPh sb="32" eb="34">
      <t>ヒョウカ</t>
    </rPh>
    <rPh sb="40" eb="41">
      <t>オナ</t>
    </rPh>
    <rPh sb="42" eb="44">
      <t>クブン</t>
    </rPh>
    <rPh sb="45" eb="46">
      <t>ゾク</t>
    </rPh>
    <rPh sb="48" eb="51">
      <t>ジギョウヨウ</t>
    </rPh>
    <rPh sb="51" eb="54">
      <t>ダイキボ</t>
    </rPh>
    <rPh sb="54" eb="57">
      <t>ケンチクブツ</t>
    </rPh>
    <rPh sb="58" eb="60">
      <t>ハッセイ</t>
    </rPh>
    <rPh sb="60" eb="61">
      <t>リョウ</t>
    </rPh>
    <rPh sb="62" eb="66">
      <t>サイリヨウリツ</t>
    </rPh>
    <rPh sb="67" eb="69">
      <t>チュウシュツ</t>
    </rPh>
    <phoneticPr fontId="3"/>
  </si>
  <si>
    <t>キ　評価結果</t>
    <rPh sb="2" eb="4">
      <t>ヒョウカ</t>
    </rPh>
    <rPh sb="4" eb="6">
      <t>ケッカ</t>
    </rPh>
    <phoneticPr fontId="3"/>
  </si>
  <si>
    <t>「イ　入力シート」に入力された発生量、再利用率と「カ　評価用データ」で抽出した同じ区分に属する事業用大規模建築物データを比較し、評価を行う。</t>
    <rPh sb="3" eb="5">
      <t>ニュウリョク</t>
    </rPh>
    <rPh sb="10" eb="12">
      <t>ニュウリョク</t>
    </rPh>
    <rPh sb="15" eb="17">
      <t>ハッセイ</t>
    </rPh>
    <rPh sb="17" eb="18">
      <t>リョウ</t>
    </rPh>
    <rPh sb="19" eb="23">
      <t>サイリヨウリツ</t>
    </rPh>
    <rPh sb="27" eb="30">
      <t>ヒョウカヨウ</t>
    </rPh>
    <rPh sb="35" eb="37">
      <t>チュウシュツ</t>
    </rPh>
    <rPh sb="39" eb="40">
      <t>オナ</t>
    </rPh>
    <rPh sb="41" eb="43">
      <t>クブン</t>
    </rPh>
    <rPh sb="44" eb="45">
      <t>ゾク</t>
    </rPh>
    <rPh sb="47" eb="50">
      <t>ジギョウヨウ</t>
    </rPh>
    <rPh sb="50" eb="53">
      <t>ダイキボ</t>
    </rPh>
    <rPh sb="53" eb="56">
      <t>ケンチクブツ</t>
    </rPh>
    <rPh sb="60" eb="62">
      <t>ヒカク</t>
    </rPh>
    <rPh sb="64" eb="66">
      <t>ヒョウカ</t>
    </rPh>
    <rPh sb="67" eb="68">
      <t>オコナ</t>
    </rPh>
    <phoneticPr fontId="3"/>
  </si>
  <si>
    <t>また、評価結果を一つ上のレベルにあげるための目標発生量、再利用率を呼び出す。</t>
    <rPh sb="3" eb="5">
      <t>ヒョウカ</t>
    </rPh>
    <rPh sb="5" eb="7">
      <t>ケッカ</t>
    </rPh>
    <rPh sb="8" eb="9">
      <t>ヒト</t>
    </rPh>
    <rPh sb="10" eb="11">
      <t>ウエ</t>
    </rPh>
    <rPh sb="22" eb="24">
      <t>モクヒョウ</t>
    </rPh>
    <rPh sb="24" eb="26">
      <t>ハッセイ</t>
    </rPh>
    <rPh sb="26" eb="27">
      <t>リョウ</t>
    </rPh>
    <rPh sb="28" eb="32">
      <t>サイリヨウリツ</t>
    </rPh>
    <rPh sb="33" eb="34">
      <t>ヨ</t>
    </rPh>
    <rPh sb="35" eb="36">
      <t>ダ</t>
    </rPh>
    <phoneticPr fontId="3"/>
  </si>
  <si>
    <t>ク　コメント</t>
    <phoneticPr fontId="3"/>
  </si>
  <si>
    <t>「ウ　レポートシート」に表示するコメントを、「キ　評価結果」による評価とひな形を組み合わせて作成する。</t>
    <rPh sb="12" eb="14">
      <t>ヒョウジ</t>
    </rPh>
    <rPh sb="25" eb="27">
      <t>ヒョウカ</t>
    </rPh>
    <rPh sb="27" eb="29">
      <t>ケッカ</t>
    </rPh>
    <rPh sb="33" eb="35">
      <t>ヒョウカ</t>
    </rPh>
    <rPh sb="38" eb="39">
      <t>ガタ</t>
    </rPh>
    <rPh sb="40" eb="41">
      <t>ク</t>
    </rPh>
    <rPh sb="42" eb="43">
      <t>ア</t>
    </rPh>
    <rPh sb="46" eb="48">
      <t>サクセイ</t>
    </rPh>
    <phoneticPr fontId="3"/>
  </si>
  <si>
    <t>⑮廃プラスチック類</t>
    <rPh sb="1" eb="2">
      <t>ハイ</t>
    </rPh>
    <rPh sb="8" eb="9">
      <t>ルイ</t>
    </rPh>
    <phoneticPr fontId="2"/>
  </si>
  <si>
    <t>⑮廃プラスチック類</t>
    <rPh sb="1" eb="2">
      <t>ハイ</t>
    </rPh>
    <rPh sb="8" eb="9">
      <t>ルイ</t>
    </rPh>
    <phoneticPr fontId="3"/>
  </si>
  <si>
    <t>⑮廃プラスチック類</t>
    <phoneticPr fontId="3"/>
  </si>
  <si>
    <t>⑯その他不燃物</t>
    <rPh sb="3" eb="4">
      <t>タ</t>
    </rPh>
    <rPh sb="4" eb="7">
      <t>フネンブツ</t>
    </rPh>
    <phoneticPr fontId="3"/>
  </si>
  <si>
    <t>発生量評価（原単位）（廃プラ項目あり）</t>
    <rPh sb="0" eb="2">
      <t>ハッセイ</t>
    </rPh>
    <rPh sb="2" eb="3">
      <t>リョウ</t>
    </rPh>
    <rPh sb="3" eb="5">
      <t>ヒョウカ</t>
    </rPh>
    <rPh sb="6" eb="9">
      <t>ゲンタンイ</t>
    </rPh>
    <rPh sb="11" eb="12">
      <t>ハイ</t>
    </rPh>
    <rPh sb="14" eb="16">
      <t>コウモク</t>
    </rPh>
    <phoneticPr fontId="3"/>
  </si>
  <si>
    <t>発生量評価（原単位）（廃プラ項目なし）</t>
    <rPh sb="0" eb="2">
      <t>ハッセイ</t>
    </rPh>
    <rPh sb="2" eb="3">
      <t>リョウ</t>
    </rPh>
    <rPh sb="3" eb="5">
      <t>ヒョウカ</t>
    </rPh>
    <rPh sb="6" eb="9">
      <t>ゲンタンイ</t>
    </rPh>
    <rPh sb="11" eb="12">
      <t>ハイ</t>
    </rPh>
    <rPh sb="14" eb="16">
      <t>コウモク</t>
    </rPh>
    <phoneticPr fontId="3"/>
  </si>
  <si>
    <t>⑯その他不燃物</t>
    <phoneticPr fontId="3"/>
  </si>
  <si>
    <t>⑯その他不燃物</t>
    <phoneticPr fontId="2"/>
  </si>
  <si>
    <t>⑯その他不燃物</t>
    <rPh sb="3" eb="4">
      <t>タ</t>
    </rPh>
    <rPh sb="4" eb="7">
      <t>フネンブツ</t>
    </rPh>
    <phoneticPr fontId="2"/>
  </si>
  <si>
    <t>オ　データベース</t>
    <phoneticPr fontId="3"/>
  </si>
  <si>
    <t>発生量評価（原単位）（計算用）</t>
    <rPh sb="0" eb="2">
      <t>ハッセイ</t>
    </rPh>
    <rPh sb="2" eb="3">
      <t>リョウ</t>
    </rPh>
    <rPh sb="3" eb="5">
      <t>ヒョウカ</t>
    </rPh>
    <rPh sb="6" eb="9">
      <t>ゲンタンイ</t>
    </rPh>
    <rPh sb="11" eb="14">
      <t>ケイサンヨウ</t>
    </rPh>
    <phoneticPr fontId="3"/>
  </si>
  <si>
    <t>４．取組状況について、選択ください。</t>
    <rPh sb="2" eb="6">
      <t>トリクミジョウキョウ</t>
    </rPh>
    <rPh sb="11" eb="13">
      <t>センタク</t>
    </rPh>
    <phoneticPr fontId="3"/>
  </si>
  <si>
    <t>※ペットボトルを除く廃プラスチック類の発生量、再利用量を把握してるか、選択してください。</t>
    <rPh sb="8" eb="9">
      <t>ノゾ</t>
    </rPh>
    <rPh sb="10" eb="11">
      <t>ハイ</t>
    </rPh>
    <rPh sb="17" eb="18">
      <t>ルイ</t>
    </rPh>
    <rPh sb="19" eb="21">
      <t>ハッセイ</t>
    </rPh>
    <rPh sb="21" eb="22">
      <t>リョウ</t>
    </rPh>
    <rPh sb="23" eb="26">
      <t>サイリヨウ</t>
    </rPh>
    <rPh sb="26" eb="27">
      <t>リョウ</t>
    </rPh>
    <rPh sb="28" eb="30">
      <t>ハアク</t>
    </rPh>
    <rPh sb="35" eb="37">
      <t>センタク</t>
    </rPh>
    <phoneticPr fontId="3"/>
  </si>
  <si>
    <t>※はじめに、食堂等の飲食施設の有無について選択してください。</t>
    <rPh sb="6" eb="9">
      <t>ショクドウトウ</t>
    </rPh>
    <rPh sb="10" eb="14">
      <t>インショクシセツ</t>
    </rPh>
    <rPh sb="15" eb="17">
      <t>ウム</t>
    </rPh>
    <rPh sb="21" eb="23">
      <t>センタク</t>
    </rPh>
    <phoneticPr fontId="3"/>
  </si>
  <si>
    <t>・飲食施設がある場合</t>
    <rPh sb="1" eb="5">
      <t>インショクシセツ</t>
    </rPh>
    <rPh sb="8" eb="10">
      <t>バアイ</t>
    </rPh>
    <phoneticPr fontId="3"/>
  </si>
  <si>
    <t>・飲食施設がない場合（基本的事項）</t>
    <rPh sb="1" eb="3">
      <t>インショク</t>
    </rPh>
    <rPh sb="3" eb="5">
      <t>シセツ</t>
    </rPh>
    <rPh sb="8" eb="10">
      <t>バアイ</t>
    </rPh>
    <rPh sb="11" eb="16">
      <t>キホンテキジコウ</t>
    </rPh>
    <phoneticPr fontId="3"/>
  </si>
  <si>
    <t>・飲食施設がない場合（リユース）</t>
    <rPh sb="1" eb="3">
      <t>インショク</t>
    </rPh>
    <rPh sb="3" eb="5">
      <t>シセツ</t>
    </rPh>
    <rPh sb="8" eb="10">
      <t>バアイ</t>
    </rPh>
    <phoneticPr fontId="3"/>
  </si>
  <si>
    <t>・飲食施設がない場合（取組強化）</t>
    <rPh sb="1" eb="3">
      <t>インショク</t>
    </rPh>
    <rPh sb="3" eb="5">
      <t>シセツ</t>
    </rPh>
    <rPh sb="8" eb="10">
      <t>バアイ</t>
    </rPh>
    <rPh sb="11" eb="15">
      <t>トリクミキョウカ</t>
    </rPh>
    <phoneticPr fontId="3"/>
  </si>
  <si>
    <t>・飲食施設がない場合（リデュース）</t>
    <rPh sb="1" eb="5">
      <t>インショクシセツ</t>
    </rPh>
    <rPh sb="8" eb="10">
      <t>バアイ</t>
    </rPh>
    <phoneticPr fontId="3"/>
  </si>
  <si>
    <t>・飲食施設がない場合（リユース）</t>
    <rPh sb="1" eb="5">
      <t>インショクシセツ</t>
    </rPh>
    <rPh sb="8" eb="10">
      <t>バアイ</t>
    </rPh>
    <phoneticPr fontId="3"/>
  </si>
  <si>
    <t>→満点：8点</t>
    <rPh sb="1" eb="3">
      <t>マンテン</t>
    </rPh>
    <rPh sb="5" eb="6">
      <t>テン</t>
    </rPh>
    <phoneticPr fontId="3"/>
  </si>
  <si>
    <t>→満点：10点</t>
    <rPh sb="1" eb="3">
      <t>マンテン</t>
    </rPh>
    <rPh sb="6" eb="7">
      <t>テン</t>
    </rPh>
    <phoneticPr fontId="3"/>
  </si>
  <si>
    <t>―</t>
    <phoneticPr fontId="3"/>
  </si>
  <si>
    <t>〇の数</t>
    <rPh sb="2" eb="3">
      <t>カズ</t>
    </rPh>
    <phoneticPr fontId="3"/>
  </si>
  <si>
    <t>（最大数：6）</t>
    <rPh sb="1" eb="4">
      <t>サイダイスウ</t>
    </rPh>
    <phoneticPr fontId="3"/>
  </si>
  <si>
    <t>３．【食堂等の飲食施設がある場合のみ回答】
　食べきり運動等の食べ残し、売れ残り防止に向けた取組を行っているか
（例）お客様への食べきり啓発を実施、値引きなど売り切りに向けた取組の実施</t>
    <rPh sb="3" eb="6">
      <t>ショクドウトウ</t>
    </rPh>
    <rPh sb="7" eb="11">
      <t>インショクシセツ</t>
    </rPh>
    <rPh sb="14" eb="16">
      <t>バアイ</t>
    </rPh>
    <rPh sb="18" eb="20">
      <t>カイトウ</t>
    </rPh>
    <rPh sb="23" eb="24">
      <t>タ</t>
    </rPh>
    <rPh sb="27" eb="29">
      <t>ウンドウ</t>
    </rPh>
    <rPh sb="29" eb="30">
      <t>トウ</t>
    </rPh>
    <rPh sb="31" eb="32">
      <t>タ</t>
    </rPh>
    <rPh sb="33" eb="34">
      <t>ノコ</t>
    </rPh>
    <rPh sb="36" eb="37">
      <t>ウ</t>
    </rPh>
    <rPh sb="38" eb="39">
      <t>ノコ</t>
    </rPh>
    <rPh sb="40" eb="42">
      <t>ボウシ</t>
    </rPh>
    <rPh sb="43" eb="44">
      <t>ム</t>
    </rPh>
    <rPh sb="46" eb="47">
      <t>ト</t>
    </rPh>
    <rPh sb="47" eb="48">
      <t>ク</t>
    </rPh>
    <rPh sb="49" eb="50">
      <t>オコナ</t>
    </rPh>
    <rPh sb="57" eb="58">
      <t>レイ</t>
    </rPh>
    <rPh sb="60" eb="61">
      <t>キャク</t>
    </rPh>
    <rPh sb="61" eb="62">
      <t>サマ</t>
    </rPh>
    <rPh sb="64" eb="65">
      <t>タ</t>
    </rPh>
    <rPh sb="68" eb="70">
      <t>ケイハツ</t>
    </rPh>
    <rPh sb="71" eb="73">
      <t>ジッシ</t>
    </rPh>
    <rPh sb="74" eb="76">
      <t>ネビ</t>
    </rPh>
    <rPh sb="79" eb="80">
      <t>ウ</t>
    </rPh>
    <rPh sb="81" eb="82">
      <t>キ</t>
    </rPh>
    <rPh sb="84" eb="85">
      <t>ム</t>
    </rPh>
    <rPh sb="87" eb="88">
      <t>ト</t>
    </rPh>
    <rPh sb="88" eb="89">
      <t>ク</t>
    </rPh>
    <rPh sb="90" eb="92">
      <t>ジッシ</t>
    </rPh>
    <phoneticPr fontId="3"/>
  </si>
  <si>
    <t>４．【食堂等の飲食施設がある場合のみ回答】
　食堂やカフェテリアにおける使い捨てプラスチックの削減に取り組んでいるか
（例）繰り返し利用可能なカトラリーの導入やストローの配布中止</t>
    <rPh sb="3" eb="6">
      <t>ショクドウトウ</t>
    </rPh>
    <rPh sb="7" eb="11">
      <t>インショクシセツ</t>
    </rPh>
    <rPh sb="14" eb="16">
      <t>バアイ</t>
    </rPh>
    <rPh sb="18" eb="20">
      <t>カイトウ</t>
    </rPh>
    <rPh sb="23" eb="25">
      <t>ショクドウ</t>
    </rPh>
    <rPh sb="36" eb="37">
      <t>ツカ</t>
    </rPh>
    <rPh sb="38" eb="39">
      <t>ス</t>
    </rPh>
    <rPh sb="47" eb="49">
      <t>サクゲン</t>
    </rPh>
    <rPh sb="50" eb="51">
      <t>ト</t>
    </rPh>
    <rPh sb="52" eb="53">
      <t>ク</t>
    </rPh>
    <rPh sb="60" eb="61">
      <t>レイ</t>
    </rPh>
    <rPh sb="62" eb="63">
      <t>ク</t>
    </rPh>
    <rPh sb="64" eb="65">
      <t>カエ</t>
    </rPh>
    <rPh sb="66" eb="70">
      <t>リヨウカノウ</t>
    </rPh>
    <rPh sb="77" eb="79">
      <t>ドウニュウ</t>
    </rPh>
    <rPh sb="85" eb="89">
      <t>ハイフチュウシ</t>
    </rPh>
    <phoneticPr fontId="3"/>
  </si>
  <si>
    <t>３．梱包材の再使用に取り組んでいるか
（例）使用済み段ボールは社内用に再使用</t>
    <rPh sb="2" eb="5">
      <t>コンポウザイ</t>
    </rPh>
    <rPh sb="6" eb="9">
      <t>サイシヨウ</t>
    </rPh>
    <rPh sb="10" eb="11">
      <t>ト</t>
    </rPh>
    <rPh sb="12" eb="13">
      <t>ク</t>
    </rPh>
    <rPh sb="20" eb="21">
      <t>レイ</t>
    </rPh>
    <rPh sb="22" eb="25">
      <t>シヨウズ</t>
    </rPh>
    <rPh sb="26" eb="27">
      <t>ダン</t>
    </rPh>
    <rPh sb="31" eb="34">
      <t>シャナイヨウ</t>
    </rPh>
    <rPh sb="35" eb="38">
      <t>サイシヨウ</t>
    </rPh>
    <phoneticPr fontId="3"/>
  </si>
  <si>
    <t>４．リユースできる容器やインクカートリッジの使用に取り組んでいるか
（例）詰め替えボトルの利用、使用済みインクカートリッジはメーカーへ返却</t>
    <rPh sb="9" eb="11">
      <t>ヨウキ</t>
    </rPh>
    <rPh sb="22" eb="24">
      <t>シヨウ</t>
    </rPh>
    <rPh sb="25" eb="26">
      <t>ト</t>
    </rPh>
    <rPh sb="27" eb="28">
      <t>ク</t>
    </rPh>
    <rPh sb="35" eb="36">
      <t>レイ</t>
    </rPh>
    <rPh sb="37" eb="38">
      <t>ツ</t>
    </rPh>
    <rPh sb="39" eb="40">
      <t>カ</t>
    </rPh>
    <rPh sb="45" eb="47">
      <t>リヨウ</t>
    </rPh>
    <rPh sb="48" eb="51">
      <t>シヨウズ</t>
    </rPh>
    <rPh sb="67" eb="69">
      <t>ヘンキャク</t>
    </rPh>
    <phoneticPr fontId="3"/>
  </si>
  <si>
    <t>５．電子機器や備品は修理等を行い、可能な限り繰り返し使用しているか
（例）修理はもちろん、不要となった備品は他部署へあっせん</t>
    <rPh sb="2" eb="6">
      <t>デンシキキ</t>
    </rPh>
    <rPh sb="7" eb="9">
      <t>ビヒン</t>
    </rPh>
    <rPh sb="10" eb="13">
      <t>シュウリトウ</t>
    </rPh>
    <rPh sb="14" eb="15">
      <t>オコナ</t>
    </rPh>
    <rPh sb="17" eb="19">
      <t>カノウ</t>
    </rPh>
    <rPh sb="20" eb="21">
      <t>カギ</t>
    </rPh>
    <rPh sb="22" eb="23">
      <t>ク</t>
    </rPh>
    <rPh sb="24" eb="25">
      <t>カエ</t>
    </rPh>
    <rPh sb="26" eb="28">
      <t>シヨウ</t>
    </rPh>
    <rPh sb="35" eb="36">
      <t>レイ</t>
    </rPh>
    <rPh sb="37" eb="39">
      <t>シュウリ</t>
    </rPh>
    <rPh sb="45" eb="47">
      <t>フヨウ</t>
    </rPh>
    <rPh sb="51" eb="53">
      <t>ビヒン</t>
    </rPh>
    <rPh sb="54" eb="57">
      <t>タブショ</t>
    </rPh>
    <phoneticPr fontId="3"/>
  </si>
  <si>
    <t>３．使用済電池や小型充電式電池使用製品を分別しているか
（例）専用回収ボックスを設置して回収</t>
    <rPh sb="2" eb="5">
      <t>シヨウズ</t>
    </rPh>
    <rPh sb="5" eb="7">
      <t>デンチ</t>
    </rPh>
    <rPh sb="8" eb="13">
      <t>コガタジュウデンシキ</t>
    </rPh>
    <rPh sb="13" eb="15">
      <t>デンチ</t>
    </rPh>
    <rPh sb="15" eb="19">
      <t>シヨウセイヒン</t>
    </rPh>
    <rPh sb="20" eb="22">
      <t>ブンベツ</t>
    </rPh>
    <rPh sb="29" eb="30">
      <t>レイ</t>
    </rPh>
    <rPh sb="31" eb="35">
      <t>センヨウカイシュウ</t>
    </rPh>
    <rPh sb="40" eb="42">
      <t>セッチ</t>
    </rPh>
    <rPh sb="44" eb="46">
      <t>カイシュウ</t>
    </rPh>
    <phoneticPr fontId="3"/>
  </si>
  <si>
    <t>５．【食堂等の飲食施設がある場合のみ回答】
　食品廃棄物のリサイクルを実施しているか
（例）異物や再生利用できない食品廃棄物を分別し、飼料化や肥料化を行っている</t>
    <rPh sb="3" eb="6">
      <t>ショクドウトウ</t>
    </rPh>
    <rPh sb="7" eb="11">
      <t>インショクシセツ</t>
    </rPh>
    <rPh sb="14" eb="16">
      <t>バアイ</t>
    </rPh>
    <rPh sb="18" eb="20">
      <t>カイトウ</t>
    </rPh>
    <rPh sb="23" eb="25">
      <t>ショクヒン</t>
    </rPh>
    <rPh sb="25" eb="28">
      <t>ハイキブツ</t>
    </rPh>
    <rPh sb="35" eb="37">
      <t>ジッシ</t>
    </rPh>
    <rPh sb="44" eb="45">
      <t>レイ</t>
    </rPh>
    <rPh sb="46" eb="48">
      <t>イブツ</t>
    </rPh>
    <rPh sb="49" eb="51">
      <t>サイセイ</t>
    </rPh>
    <rPh sb="51" eb="53">
      <t>リヨウ</t>
    </rPh>
    <rPh sb="57" eb="59">
      <t>ショクヒン</t>
    </rPh>
    <rPh sb="59" eb="62">
      <t>ハイキブツ</t>
    </rPh>
    <rPh sb="63" eb="65">
      <t>ブンベツ</t>
    </rPh>
    <rPh sb="67" eb="69">
      <t>シリョウ</t>
    </rPh>
    <rPh sb="69" eb="70">
      <t>カ</t>
    </rPh>
    <rPh sb="71" eb="73">
      <t>ヒリョウ</t>
    </rPh>
    <rPh sb="73" eb="74">
      <t>カ</t>
    </rPh>
    <rPh sb="75" eb="76">
      <t>オコナ</t>
    </rPh>
    <phoneticPr fontId="3"/>
  </si>
  <si>
    <t>〇</t>
    <phoneticPr fontId="3"/>
  </si>
  <si>
    <t>×</t>
    <phoneticPr fontId="3"/>
  </si>
  <si>
    <t>〇の数
最大数</t>
    <rPh sb="2" eb="3">
      <t>カズ</t>
    </rPh>
    <rPh sb="4" eb="7">
      <t>サイダイスウ</t>
    </rPh>
    <phoneticPr fontId="3"/>
  </si>
  <si>
    <t>採点基準</t>
    <rPh sb="0" eb="4">
      <t>サイテンキジュン</t>
    </rPh>
    <phoneticPr fontId="3"/>
  </si>
  <si>
    <t>9割以上</t>
    <rPh sb="1" eb="4">
      <t>ワリイジョウ</t>
    </rPh>
    <phoneticPr fontId="3"/>
  </si>
  <si>
    <t>7割～9割</t>
    <rPh sb="1" eb="2">
      <t>ワリ</t>
    </rPh>
    <rPh sb="4" eb="5">
      <t>ワリ</t>
    </rPh>
    <phoneticPr fontId="3"/>
  </si>
  <si>
    <t>5割～7割</t>
    <rPh sb="1" eb="2">
      <t>ワリ</t>
    </rPh>
    <rPh sb="4" eb="5">
      <t>ワリ</t>
    </rPh>
    <phoneticPr fontId="3"/>
  </si>
  <si>
    <t>3割～5割</t>
    <rPh sb="1" eb="2">
      <t>ワリ</t>
    </rPh>
    <rPh sb="4" eb="5">
      <t>ワリ</t>
    </rPh>
    <phoneticPr fontId="3"/>
  </si>
  <si>
    <t>1割～3割</t>
    <rPh sb="1" eb="2">
      <t>ワリ</t>
    </rPh>
    <rPh sb="4" eb="5">
      <t>ワリ</t>
    </rPh>
    <phoneticPr fontId="3"/>
  </si>
  <si>
    <t>1割未満</t>
    <rPh sb="1" eb="4">
      <t>ワリミマン</t>
    </rPh>
    <phoneticPr fontId="3"/>
  </si>
  <si>
    <t>ベンチマーク評価_取組評価</t>
    <rPh sb="6" eb="8">
      <t>ヒョウカ</t>
    </rPh>
    <rPh sb="9" eb="13">
      <t>トリクミヒョウカ</t>
    </rPh>
    <phoneticPr fontId="3"/>
  </si>
  <si>
    <t>〇の数</t>
    <rPh sb="0" eb="3">
      <t>マルノカズ</t>
    </rPh>
    <phoneticPr fontId="3"/>
  </si>
  <si>
    <t>評価（飲食施設アリ）</t>
    <rPh sb="0" eb="2">
      <t>ヒョウカ</t>
    </rPh>
    <rPh sb="3" eb="7">
      <t>インショクシセツ</t>
    </rPh>
    <phoneticPr fontId="3"/>
  </si>
  <si>
    <t>評価（飲食施設ナシ）</t>
    <rPh sb="0" eb="2">
      <t>ヒョウカ</t>
    </rPh>
    <rPh sb="3" eb="7">
      <t>インショクシセツ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</si>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</sst>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General&quot;ト&quot;&quot;ン&quot;"/>
    <numFmt numFmtId="177" formatCode="0.0%"/>
    <numFmt numFmtId="178" formatCode="0.000"/>
    <numFmt numFmtId="179" formatCode="0.0000"/>
    <numFmt numFmtId="180" formatCode="0.000\ &quot;kg/㎡&quot;"/>
    <numFmt numFmtId="181" formatCode="0.0"/>
    <numFmt numFmtId="182" formatCode="0.000_ "/>
  </numFmts>
  <fonts count="4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22"/>
      <color theme="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b/>
      <sz val="22"/>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11"/>
      <color theme="0"/>
      <name val="游ゴシック"/>
      <family val="2"/>
      <charset val="128"/>
      <scheme val="minor"/>
    </font>
    <font>
      <sz val="9"/>
      <color theme="1"/>
      <name val="游ゴシック"/>
      <family val="2"/>
      <charset val="128"/>
      <scheme val="minor"/>
    </font>
    <font>
      <sz val="10"/>
      <color theme="0"/>
      <name val="游ゴシック"/>
      <family val="3"/>
      <charset val="128"/>
      <scheme val="minor"/>
    </font>
    <font>
      <sz val="11"/>
      <color theme="0"/>
      <name val="游ゴシック"/>
      <family val="3"/>
      <charset val="128"/>
      <scheme val="minor"/>
    </font>
    <font>
      <sz val="8"/>
      <color theme="1"/>
      <name val="游ゴシック"/>
      <family val="2"/>
      <charset val="128"/>
      <scheme val="minor"/>
    </font>
    <font>
      <b/>
      <sz val="14"/>
      <color theme="1"/>
      <name val="游ゴシック"/>
      <family val="3"/>
      <charset val="128"/>
      <scheme val="minor"/>
    </font>
    <font>
      <b/>
      <sz val="18"/>
      <color theme="1"/>
      <name val="游ゴシック"/>
      <family val="3"/>
      <charset val="128"/>
      <scheme val="minor"/>
    </font>
    <font>
      <sz val="9"/>
      <color theme="0"/>
      <name val="游ゴシック"/>
      <family val="3"/>
      <charset val="128"/>
      <scheme val="minor"/>
    </font>
    <font>
      <sz val="10.5"/>
      <color theme="1"/>
      <name val="游ゴシック"/>
      <family val="3"/>
      <charset val="128"/>
      <scheme val="minor"/>
    </font>
    <font>
      <b/>
      <u/>
      <sz val="10.5"/>
      <color theme="1"/>
      <name val="游ゴシック"/>
      <family val="3"/>
      <charset val="128"/>
      <scheme val="minor"/>
    </font>
    <font>
      <sz val="10"/>
      <name val="游ゴシック"/>
      <family val="2"/>
      <charset val="128"/>
      <scheme val="minor"/>
    </font>
    <font>
      <sz val="10"/>
      <name val="游ゴシック"/>
      <family val="3"/>
      <charset val="128"/>
      <scheme val="minor"/>
    </font>
    <font>
      <sz val="11"/>
      <name val="游ゴシック"/>
      <family val="2"/>
      <charset val="128"/>
      <scheme val="minor"/>
    </font>
    <font>
      <sz val="12"/>
      <color theme="1"/>
      <name val="游ゴシック"/>
      <family val="2"/>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sz val="11"/>
      <name val="Segoe UI Symbol"/>
      <family val="3"/>
    </font>
    <font>
      <sz val="9"/>
      <color indexed="81"/>
      <name val="MS P ゴシック"/>
      <family val="3"/>
      <charset val="128"/>
    </font>
    <font>
      <sz val="10"/>
      <color rgb="FFFF0000"/>
      <name val="游ゴシック"/>
      <family val="3"/>
      <charset val="128"/>
      <scheme val="minor"/>
    </font>
    <font>
      <sz val="10"/>
      <color rgb="FFFF0000"/>
      <name val="游ゴシック"/>
      <family val="2"/>
      <charset val="128"/>
      <scheme val="minor"/>
    </font>
    <font>
      <b/>
      <sz val="10"/>
      <color theme="0"/>
      <name val="游ゴシック"/>
      <family val="3"/>
      <charset val="128"/>
      <scheme val="minor"/>
    </font>
    <font>
      <sz val="10"/>
      <name val="Segoe UI Symbol"/>
      <family val="2"/>
    </font>
  </fonts>
  <fills count="1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008E4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1"/>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rgb="FF008E40"/>
      </left>
      <right/>
      <top style="thick">
        <color rgb="FF008E40"/>
      </top>
      <bottom/>
      <diagonal/>
    </border>
    <border>
      <left/>
      <right/>
      <top style="thick">
        <color rgb="FF008E40"/>
      </top>
      <bottom/>
      <diagonal/>
    </border>
    <border>
      <left/>
      <right style="thick">
        <color rgb="FF008E40"/>
      </right>
      <top style="thick">
        <color rgb="FF008E40"/>
      </top>
      <bottom/>
      <diagonal/>
    </border>
    <border>
      <left style="thick">
        <color rgb="FF008E40"/>
      </left>
      <right/>
      <top/>
      <bottom/>
      <diagonal/>
    </border>
    <border>
      <left/>
      <right style="thick">
        <color rgb="FF008E40"/>
      </right>
      <top/>
      <bottom/>
      <diagonal/>
    </border>
    <border>
      <left style="thick">
        <color rgb="FF008E40"/>
      </left>
      <right/>
      <top/>
      <bottom style="thick">
        <color rgb="FF008E40"/>
      </bottom>
      <diagonal/>
    </border>
    <border>
      <left/>
      <right/>
      <top/>
      <bottom style="thick">
        <color rgb="FF008E40"/>
      </bottom>
      <diagonal/>
    </border>
    <border>
      <left/>
      <right style="thick">
        <color rgb="FF008E40"/>
      </right>
      <top/>
      <bottom style="thick">
        <color rgb="FF008E4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auto="1"/>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auto="1"/>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2">
    <xf numFmtId="0" fontId="0" fillId="0" borderId="0" xfId="0">
      <alignment vertical="center"/>
    </xf>
    <xf numFmtId="0" fontId="7" fillId="0" borderId="0" xfId="0" applyFont="1">
      <alignment vertical="center"/>
    </xf>
    <xf numFmtId="0" fontId="0" fillId="0" borderId="5" xfId="0" applyBorder="1" applyAlignment="1">
      <alignment horizontal="center" vertical="center"/>
    </xf>
    <xf numFmtId="0" fontId="4" fillId="0" borderId="0" xfId="0" applyFont="1">
      <alignment vertical="center"/>
    </xf>
    <xf numFmtId="0" fontId="19" fillId="0" borderId="8" xfId="0" applyFont="1" applyBorder="1" applyAlignment="1">
      <alignment horizontal="center" vertical="center"/>
    </xf>
    <xf numFmtId="0" fontId="4" fillId="0" borderId="72" xfId="0" applyFont="1" applyBorder="1" applyAlignment="1">
      <alignment horizontal="center" vertical="center"/>
    </xf>
    <xf numFmtId="0" fontId="4" fillId="8" borderId="8" xfId="0" applyFont="1" applyFill="1" applyBorder="1">
      <alignment vertical="center"/>
    </xf>
    <xf numFmtId="0" fontId="4" fillId="8" borderId="10" xfId="0" applyFont="1" applyFill="1" applyBorder="1">
      <alignment vertical="center"/>
    </xf>
    <xf numFmtId="0" fontId="4" fillId="8" borderId="9" xfId="0" applyFont="1" applyFill="1" applyBorder="1">
      <alignment vertical="center"/>
    </xf>
    <xf numFmtId="0" fontId="4" fillId="2" borderId="73"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0" xfId="0" applyFont="1" applyFill="1" applyAlignment="1">
      <alignment horizontal="center" vertical="center"/>
    </xf>
    <xf numFmtId="0" fontId="4" fillId="2" borderId="37" xfId="0" applyFont="1" applyFill="1" applyBorder="1" applyAlignment="1">
      <alignment horizontal="center" vertical="center"/>
    </xf>
    <xf numFmtId="0" fontId="4" fillId="0" borderId="76" xfId="0" applyFont="1" applyBorder="1">
      <alignment vertical="center"/>
    </xf>
    <xf numFmtId="0" fontId="4" fillId="0" borderId="77" xfId="0" applyFont="1" applyBorder="1" applyAlignment="1">
      <alignment horizontal="right" vertical="center"/>
    </xf>
    <xf numFmtId="0" fontId="4" fillId="0" borderId="76" xfId="0" applyFont="1" applyBorder="1" applyAlignment="1">
      <alignment horizontal="right" vertical="center"/>
    </xf>
    <xf numFmtId="0" fontId="4" fillId="0" borderId="78" xfId="0" applyFont="1" applyBorder="1" applyAlignment="1">
      <alignment horizontal="right" vertical="center"/>
    </xf>
    <xf numFmtId="0" fontId="4" fillId="0" borderId="36" xfId="0" applyFont="1" applyBorder="1">
      <alignment vertical="center"/>
    </xf>
    <xf numFmtId="0" fontId="4" fillId="0" borderId="79" xfId="0" applyFont="1" applyBorder="1">
      <alignment vertical="center"/>
    </xf>
    <xf numFmtId="178" fontId="4" fillId="0" borderId="36"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37" xfId="0" applyNumberFormat="1" applyFont="1" applyBorder="1" applyAlignment="1">
      <alignment horizontal="right" vertical="center"/>
    </xf>
    <xf numFmtId="0" fontId="4" fillId="0" borderId="35" xfId="0" applyFont="1" applyBorder="1">
      <alignment vertical="center"/>
    </xf>
    <xf numFmtId="178" fontId="4" fillId="0" borderId="36" xfId="0" applyNumberFormat="1" applyFont="1" applyBorder="1">
      <alignment vertical="center"/>
    </xf>
    <xf numFmtId="178" fontId="4" fillId="0" borderId="0" xfId="0" applyNumberFormat="1" applyFont="1">
      <alignment vertical="center"/>
    </xf>
    <xf numFmtId="178" fontId="4" fillId="0" borderId="37" xfId="0" applyNumberFormat="1" applyFont="1" applyBorder="1">
      <alignment vertical="center"/>
    </xf>
    <xf numFmtId="0" fontId="4" fillId="0" borderId="4" xfId="0" applyFont="1" applyBorder="1">
      <alignment vertical="center"/>
    </xf>
    <xf numFmtId="0" fontId="4" fillId="0" borderId="15" xfId="0" applyFont="1" applyBorder="1">
      <alignment vertical="center"/>
    </xf>
    <xf numFmtId="178" fontId="4" fillId="0" borderId="4" xfId="0" applyNumberFormat="1" applyFont="1" applyBorder="1">
      <alignment vertical="center"/>
    </xf>
    <xf numFmtId="178" fontId="4" fillId="0" borderId="2" xfId="0" applyNumberFormat="1" applyFont="1" applyBorder="1">
      <alignment vertical="center"/>
    </xf>
    <xf numFmtId="178" fontId="4" fillId="0" borderId="3" xfId="0" applyNumberFormat="1" applyFont="1" applyBorder="1">
      <alignment vertical="center"/>
    </xf>
    <xf numFmtId="0" fontId="4" fillId="0" borderId="38" xfId="0" applyFont="1" applyBorder="1">
      <alignment vertical="center"/>
    </xf>
    <xf numFmtId="0" fontId="4" fillId="0" borderId="43" xfId="0" applyFont="1" applyBorder="1">
      <alignment vertical="center"/>
    </xf>
    <xf numFmtId="178" fontId="4" fillId="0" borderId="38" xfId="0" applyNumberFormat="1" applyFont="1" applyBorder="1">
      <alignment vertical="center"/>
    </xf>
    <xf numFmtId="178" fontId="4" fillId="0" borderId="39" xfId="0" applyNumberFormat="1" applyFont="1" applyBorder="1">
      <alignment vertical="center"/>
    </xf>
    <xf numFmtId="178" fontId="4" fillId="0" borderId="40" xfId="0" applyNumberFormat="1" applyFont="1" applyBorder="1">
      <alignment vertical="center"/>
    </xf>
    <xf numFmtId="0" fontId="4" fillId="0" borderId="36" xfId="0" applyFont="1" applyBorder="1" applyAlignment="1">
      <alignment horizontal="right" vertical="center"/>
    </xf>
    <xf numFmtId="0" fontId="4" fillId="0" borderId="37" xfId="0" applyFont="1" applyBorder="1" applyAlignment="1">
      <alignment horizontal="right" vertical="center"/>
    </xf>
    <xf numFmtId="0" fontId="4" fillId="0" borderId="37" xfId="0" applyFont="1" applyBorder="1">
      <alignment vertical="center"/>
    </xf>
    <xf numFmtId="0" fontId="4" fillId="0" borderId="78" xfId="0" applyFont="1" applyBorder="1">
      <alignment vertical="center"/>
    </xf>
    <xf numFmtId="0" fontId="4" fillId="0" borderId="77"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39" xfId="0" applyFont="1" applyBorder="1">
      <alignment vertical="center"/>
    </xf>
    <xf numFmtId="0" fontId="4" fillId="0" borderId="40" xfId="0" applyFont="1" applyBorder="1">
      <alignment vertical="center"/>
    </xf>
    <xf numFmtId="0" fontId="6" fillId="0" borderId="80" xfId="0" applyFont="1" applyBorder="1" applyAlignment="1">
      <alignment horizontal="center" vertical="center" wrapText="1"/>
    </xf>
    <xf numFmtId="0" fontId="6" fillId="0" borderId="0" xfId="0" applyFont="1">
      <alignment vertical="center"/>
    </xf>
    <xf numFmtId="0" fontId="20" fillId="9" borderId="5" xfId="0" applyFont="1" applyFill="1" applyBorder="1" applyAlignment="1">
      <alignment horizontal="center" vertical="center"/>
    </xf>
    <xf numFmtId="0" fontId="18" fillId="9" borderId="5" xfId="0" applyFont="1" applyFill="1" applyBorder="1" applyAlignment="1">
      <alignment horizontal="center" vertical="center"/>
    </xf>
    <xf numFmtId="0" fontId="21" fillId="9" borderId="5" xfId="0" applyFont="1" applyFill="1" applyBorder="1" applyAlignment="1">
      <alignment horizontal="center" vertical="center"/>
    </xf>
    <xf numFmtId="0" fontId="6" fillId="0" borderId="5" xfId="0" applyFont="1" applyBorder="1">
      <alignment vertical="center"/>
    </xf>
    <xf numFmtId="0" fontId="4" fillId="0" borderId="5" xfId="0" applyFont="1" applyBorder="1">
      <alignment vertical="center"/>
    </xf>
    <xf numFmtId="0" fontId="19" fillId="8" borderId="5" xfId="0" applyFont="1" applyFill="1" applyBorder="1" applyAlignment="1">
      <alignment horizontal="right" vertical="center"/>
    </xf>
    <xf numFmtId="0" fontId="19" fillId="8" borderId="5" xfId="0" applyFont="1" applyFill="1" applyBorder="1" applyAlignment="1">
      <alignment horizontal="center" vertical="center"/>
    </xf>
    <xf numFmtId="0" fontId="19" fillId="8" borderId="5" xfId="0" applyFont="1" applyFill="1" applyBorder="1" applyAlignment="1">
      <alignment horizontal="center" vertical="center" wrapText="1"/>
    </xf>
    <xf numFmtId="0" fontId="0" fillId="8" borderId="5" xfId="0" applyFill="1" applyBorder="1">
      <alignment vertical="center"/>
    </xf>
    <xf numFmtId="0" fontId="0" fillId="0" borderId="5" xfId="0" applyBorder="1">
      <alignment vertical="center"/>
    </xf>
    <xf numFmtId="0" fontId="4" fillId="8" borderId="5" xfId="0" applyFont="1" applyFill="1" applyBorder="1">
      <alignment vertical="center"/>
    </xf>
    <xf numFmtId="0" fontId="19" fillId="0" borderId="0" xfId="0" applyFont="1">
      <alignment vertical="center"/>
    </xf>
    <xf numFmtId="0" fontId="4" fillId="4" borderId="5" xfId="0" applyFont="1" applyFill="1" applyBorder="1">
      <alignment vertical="center"/>
    </xf>
    <xf numFmtId="178" fontId="6" fillId="0" borderId="51" xfId="0" applyNumberFormat="1" applyFont="1" applyBorder="1">
      <alignment vertical="center"/>
    </xf>
    <xf numFmtId="178" fontId="6" fillId="0" borderId="44" xfId="0" applyNumberFormat="1" applyFont="1" applyBorder="1">
      <alignment vertical="center"/>
    </xf>
    <xf numFmtId="178" fontId="6" fillId="4" borderId="81" xfId="0" applyNumberFormat="1" applyFont="1" applyFill="1" applyBorder="1">
      <alignment vertical="center"/>
    </xf>
    <xf numFmtId="178" fontId="6" fillId="4" borderId="52" xfId="0" applyNumberFormat="1" applyFont="1" applyFill="1" applyBorder="1">
      <alignment vertical="center"/>
    </xf>
    <xf numFmtId="178" fontId="6" fillId="4" borderId="82" xfId="0" applyNumberFormat="1" applyFont="1" applyFill="1" applyBorder="1">
      <alignment vertical="center"/>
    </xf>
    <xf numFmtId="0" fontId="19" fillId="0" borderId="4" xfId="0" applyFont="1" applyBorder="1" applyAlignment="1">
      <alignment horizontal="center" vertical="center"/>
    </xf>
    <xf numFmtId="0" fontId="4" fillId="0" borderId="1" xfId="0" applyFont="1" applyBorder="1" applyAlignment="1">
      <alignment horizontal="center" vertical="center"/>
    </xf>
    <xf numFmtId="0" fontId="0" fillId="0" borderId="38" xfId="0" applyBorder="1">
      <alignment vertical="center"/>
    </xf>
    <xf numFmtId="0" fontId="0" fillId="0" borderId="82" xfId="0" applyBorder="1">
      <alignment vertical="center"/>
    </xf>
    <xf numFmtId="0" fontId="4" fillId="8" borderId="10" xfId="0" applyFont="1" applyFill="1" applyBorder="1" applyAlignment="1">
      <alignment horizontal="right" vertical="center"/>
    </xf>
    <xf numFmtId="0" fontId="4" fillId="0" borderId="84" xfId="0" applyFont="1" applyBorder="1">
      <alignment vertical="center"/>
    </xf>
    <xf numFmtId="0" fontId="4" fillId="0" borderId="38" xfId="0" quotePrefix="1" applyFont="1" applyBorder="1" applyAlignment="1">
      <alignment horizontal="right" vertical="center"/>
    </xf>
    <xf numFmtId="0" fontId="4" fillId="0" borderId="39" xfId="0" applyFont="1" applyBorder="1" applyAlignment="1">
      <alignment horizontal="right" vertical="center"/>
    </xf>
    <xf numFmtId="0" fontId="4" fillId="0" borderId="40" xfId="0" applyFont="1" applyBorder="1" applyAlignment="1">
      <alignment horizontal="right" vertical="center"/>
    </xf>
    <xf numFmtId="0" fontId="4" fillId="0" borderId="38" xfId="0" applyFont="1" applyBorder="1" applyAlignment="1">
      <alignment horizontal="right" vertical="center"/>
    </xf>
    <xf numFmtId="0" fontId="22" fillId="0" borderId="0" xfId="0" applyFont="1">
      <alignment vertical="center"/>
    </xf>
    <xf numFmtId="178" fontId="4" fillId="8" borderId="9" xfId="0" applyNumberFormat="1" applyFont="1" applyFill="1" applyBorder="1">
      <alignment vertical="center"/>
    </xf>
    <xf numFmtId="0" fontId="4" fillId="8" borderId="4" xfId="0" quotePrefix="1" applyFont="1" applyFill="1" applyBorder="1" applyAlignment="1">
      <alignment horizontal="right" vertical="center"/>
    </xf>
    <xf numFmtId="0" fontId="4" fillId="8" borderId="2" xfId="0" applyFont="1" applyFill="1" applyBorder="1" applyAlignment="1">
      <alignment horizontal="right" vertical="center"/>
    </xf>
    <xf numFmtId="0" fontId="4" fillId="8" borderId="3" xfId="0" applyFont="1" applyFill="1" applyBorder="1" applyAlignment="1">
      <alignment horizontal="right" vertical="center"/>
    </xf>
    <xf numFmtId="0" fontId="4" fillId="8" borderId="4" xfId="0" applyFont="1" applyFill="1" applyBorder="1">
      <alignment vertical="center"/>
    </xf>
    <xf numFmtId="0" fontId="4" fillId="0" borderId="0" xfId="0" quotePrefix="1" applyFont="1" applyAlignment="1">
      <alignment horizontal="right" vertical="center"/>
    </xf>
    <xf numFmtId="0" fontId="6" fillId="10" borderId="80" xfId="0" applyFont="1" applyFill="1" applyBorder="1" applyAlignment="1">
      <alignment horizontal="center" vertical="center" wrapText="1"/>
    </xf>
    <xf numFmtId="178" fontId="6" fillId="10" borderId="51" xfId="0" applyNumberFormat="1" applyFont="1" applyFill="1" applyBorder="1" applyAlignment="1">
      <alignment horizontal="center" vertical="center"/>
    </xf>
    <xf numFmtId="178" fontId="6" fillId="10" borderId="44" xfId="0" applyNumberFormat="1" applyFont="1" applyFill="1" applyBorder="1" applyAlignment="1">
      <alignment horizontal="center" vertical="center"/>
    </xf>
    <xf numFmtId="178" fontId="6" fillId="10" borderId="81" xfId="0" applyNumberFormat="1" applyFont="1" applyFill="1" applyBorder="1" applyAlignment="1">
      <alignment horizontal="center" vertical="center"/>
    </xf>
    <xf numFmtId="178" fontId="6" fillId="10" borderId="52" xfId="0" applyNumberFormat="1" applyFont="1" applyFill="1" applyBorder="1" applyAlignment="1">
      <alignment horizontal="center" vertical="center"/>
    </xf>
    <xf numFmtId="178" fontId="6" fillId="10" borderId="82" xfId="0" applyNumberFormat="1" applyFont="1" applyFill="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center" vertical="center"/>
    </xf>
    <xf numFmtId="178" fontId="6" fillId="0" borderId="0" xfId="0" applyNumberFormat="1" applyFont="1">
      <alignment vertical="center"/>
    </xf>
    <xf numFmtId="179" fontId="6" fillId="0" borderId="0" xfId="0" applyNumberFormat="1" applyFont="1">
      <alignment vertical="center"/>
    </xf>
    <xf numFmtId="178" fontId="6" fillId="0" borderId="0" xfId="0" applyNumberFormat="1" applyFont="1" applyAlignment="1">
      <alignment horizontal="center" vertical="center"/>
    </xf>
    <xf numFmtId="178" fontId="6" fillId="0" borderId="51" xfId="0" applyNumberFormat="1" applyFont="1" applyBorder="1" applyAlignment="1">
      <alignment horizontal="right" vertical="center"/>
    </xf>
    <xf numFmtId="178" fontId="6" fillId="0" borderId="44" xfId="0" applyNumberFormat="1" applyFont="1" applyBorder="1" applyAlignment="1">
      <alignment horizontal="right" vertical="center"/>
    </xf>
    <xf numFmtId="178" fontId="6" fillId="4" borderId="81" xfId="0" applyNumberFormat="1" applyFont="1" applyFill="1" applyBorder="1" applyAlignment="1">
      <alignment horizontal="right" vertical="center"/>
    </xf>
    <xf numFmtId="178" fontId="6" fillId="4" borderId="52" xfId="0" applyNumberFormat="1" applyFont="1" applyFill="1" applyBorder="1" applyAlignment="1">
      <alignment horizontal="right" vertical="center"/>
    </xf>
    <xf numFmtId="178" fontId="6" fillId="4" borderId="82" xfId="0" applyNumberFormat="1" applyFont="1" applyFill="1" applyBorder="1" applyAlignment="1">
      <alignment horizontal="right" vertical="center"/>
    </xf>
    <xf numFmtId="177" fontId="6" fillId="0" borderId="51" xfId="2" applyNumberFormat="1" applyFont="1" applyBorder="1" applyAlignment="1">
      <alignment horizontal="right" vertical="center"/>
    </xf>
    <xf numFmtId="177" fontId="6" fillId="0" borderId="44" xfId="2" applyNumberFormat="1" applyFont="1" applyBorder="1" applyAlignment="1">
      <alignment horizontal="right" vertical="center"/>
    </xf>
    <xf numFmtId="177" fontId="6" fillId="4" borderId="81" xfId="2" applyNumberFormat="1" applyFont="1" applyFill="1" applyBorder="1" applyAlignment="1">
      <alignment horizontal="right" vertical="center"/>
    </xf>
    <xf numFmtId="177" fontId="6" fillId="4" borderId="52" xfId="2" applyNumberFormat="1" applyFont="1" applyFill="1" applyBorder="1" applyAlignment="1">
      <alignment horizontal="right" vertical="center"/>
    </xf>
    <xf numFmtId="177" fontId="6" fillId="4" borderId="82" xfId="2" applyNumberFormat="1" applyFont="1" applyFill="1" applyBorder="1" applyAlignment="1">
      <alignment horizontal="right" vertical="center"/>
    </xf>
    <xf numFmtId="0" fontId="4" fillId="0" borderId="0" xfId="0" applyFont="1" applyAlignment="1">
      <alignment horizontal="center" vertical="center"/>
    </xf>
    <xf numFmtId="0" fontId="25" fillId="9" borderId="5" xfId="0" applyFont="1" applyFill="1" applyBorder="1" applyAlignment="1">
      <alignment horizontal="center" vertical="center"/>
    </xf>
    <xf numFmtId="0" fontId="4" fillId="8" borderId="0" xfId="0" applyFont="1" applyFill="1">
      <alignment vertical="center"/>
    </xf>
    <xf numFmtId="0" fontId="4" fillId="0" borderId="8" xfId="0" applyFont="1" applyBorder="1">
      <alignment vertical="center"/>
    </xf>
    <xf numFmtId="0" fontId="4" fillId="0" borderId="9" xfId="0" applyFont="1" applyBorder="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26" fillId="0" borderId="0" xfId="0" applyFont="1" applyAlignment="1">
      <alignment horizontal="left" vertical="top" wrapText="1"/>
    </xf>
    <xf numFmtId="0" fontId="5" fillId="0" borderId="0" xfId="0" applyFont="1">
      <alignment vertical="center"/>
    </xf>
    <xf numFmtId="0" fontId="5" fillId="0" borderId="0" xfId="0" applyFont="1" applyAlignment="1">
      <alignment horizontal="right" vertical="top"/>
    </xf>
    <xf numFmtId="0" fontId="9" fillId="0" borderId="39" xfId="0" applyFont="1" applyBorder="1">
      <alignment vertical="center"/>
    </xf>
    <xf numFmtId="0" fontId="0" fillId="0" borderId="39" xfId="0" applyBorder="1">
      <alignment vertical="center"/>
    </xf>
    <xf numFmtId="0" fontId="10" fillId="0" borderId="0" xfId="0" applyFont="1">
      <alignment vertical="center"/>
    </xf>
    <xf numFmtId="0" fontId="10" fillId="0" borderId="0" xfId="0" applyFont="1" applyAlignment="1">
      <alignment vertical="center" wrapText="1"/>
    </xf>
    <xf numFmtId="0" fontId="0" fillId="0" borderId="0" xfId="0" applyAlignment="1">
      <alignment vertical="center" wrapTex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vertical="center" wrapText="1"/>
    </xf>
    <xf numFmtId="0" fontId="7" fillId="0" borderId="0" xfId="0" applyFont="1" applyAlignment="1">
      <alignment horizontal="left" vertical="center"/>
    </xf>
    <xf numFmtId="1" fontId="0" fillId="0" borderId="0" xfId="0" applyNumberFormat="1">
      <alignment vertical="center"/>
    </xf>
    <xf numFmtId="0" fontId="6" fillId="0" borderId="8" xfId="0" applyFont="1" applyBorder="1" applyAlignment="1">
      <alignment horizontal="center" vertical="center"/>
    </xf>
    <xf numFmtId="0" fontId="6" fillId="0" borderId="9" xfId="0" applyFont="1" applyBorder="1" applyAlignment="1">
      <alignment vertical="center" wrapText="1"/>
    </xf>
    <xf numFmtId="0" fontId="6" fillId="0" borderId="0" xfId="0" applyFont="1" applyAlignment="1">
      <alignment horizontal="right" vertical="center"/>
    </xf>
    <xf numFmtId="0" fontId="6" fillId="2" borderId="1" xfId="0" applyFont="1" applyFill="1" applyBorder="1" applyProtection="1">
      <alignment vertical="center"/>
      <protection locked="0"/>
    </xf>
    <xf numFmtId="0" fontId="6" fillId="2" borderId="3" xfId="0" applyFont="1" applyFill="1" applyBorder="1" applyProtection="1">
      <alignment vertical="center"/>
      <protection locked="0"/>
    </xf>
    <xf numFmtId="182" fontId="6" fillId="0" borderId="0" xfId="0" applyNumberFormat="1" applyFont="1">
      <alignment vertical="center"/>
    </xf>
    <xf numFmtId="0" fontId="28" fillId="0" borderId="0" xfId="0" applyFont="1">
      <alignment vertical="center"/>
    </xf>
    <xf numFmtId="0" fontId="30" fillId="0" borderId="0" xfId="0" applyFont="1">
      <alignment vertical="center"/>
    </xf>
    <xf numFmtId="0" fontId="30" fillId="0" borderId="0" xfId="0" applyFont="1" applyAlignment="1">
      <alignment vertical="center" wrapText="1"/>
    </xf>
    <xf numFmtId="38" fontId="6" fillId="2" borderId="8" xfId="1" applyFont="1" applyFill="1" applyBorder="1" applyAlignment="1" applyProtection="1">
      <alignment vertical="center" wrapText="1"/>
      <protection locked="0"/>
    </xf>
    <xf numFmtId="0" fontId="29" fillId="0" borderId="0" xfId="0" applyFont="1">
      <alignment vertical="center"/>
    </xf>
    <xf numFmtId="0" fontId="28" fillId="12" borderId="8" xfId="0" applyFont="1" applyFill="1" applyBorder="1">
      <alignment vertical="center"/>
    </xf>
    <xf numFmtId="0" fontId="28" fillId="12" borderId="10" xfId="0" applyFont="1" applyFill="1" applyBorder="1">
      <alignment vertical="center"/>
    </xf>
    <xf numFmtId="0" fontId="28" fillId="12" borderId="9" xfId="0" applyFont="1" applyFill="1" applyBorder="1">
      <alignment vertical="center"/>
    </xf>
    <xf numFmtId="0" fontId="29" fillId="0" borderId="22" xfId="0" applyFont="1" applyBorder="1">
      <alignment vertical="center"/>
    </xf>
    <xf numFmtId="0" fontId="29" fillId="0" borderId="23" xfId="0" applyFont="1" applyBorder="1">
      <alignment vertical="center"/>
    </xf>
    <xf numFmtId="0" fontId="28" fillId="0" borderId="23" xfId="0" applyFont="1" applyBorder="1">
      <alignment vertical="center"/>
    </xf>
    <xf numFmtId="0" fontId="29" fillId="0" borderId="20" xfId="0" applyFont="1" applyBorder="1" applyAlignment="1">
      <alignment horizontal="center" vertical="center"/>
    </xf>
    <xf numFmtId="0" fontId="29" fillId="0" borderId="5" xfId="0" applyFont="1" applyBorder="1" applyAlignment="1">
      <alignment horizontal="center" vertical="center"/>
    </xf>
    <xf numFmtId="0" fontId="28" fillId="0" borderId="5" xfId="0" applyFont="1" applyBorder="1" applyAlignment="1">
      <alignment horizontal="center" vertical="center"/>
    </xf>
    <xf numFmtId="0" fontId="28" fillId="0" borderId="21" xfId="0" applyFont="1" applyBorder="1" applyAlignment="1">
      <alignment horizontal="center" vertical="center"/>
    </xf>
    <xf numFmtId="0" fontId="28" fillId="0" borderId="24" xfId="0" applyFont="1" applyBorder="1" applyAlignment="1">
      <alignment horizontal="center" vertical="center"/>
    </xf>
    <xf numFmtId="0" fontId="31" fillId="0" borderId="0" xfId="0" applyFont="1">
      <alignment vertical="center"/>
    </xf>
    <xf numFmtId="0" fontId="33" fillId="0" borderId="0" xfId="0" applyFont="1">
      <alignment vertical="center"/>
    </xf>
    <xf numFmtId="0" fontId="33" fillId="0" borderId="39" xfId="0" applyFont="1" applyBorder="1">
      <alignment vertical="center"/>
    </xf>
    <xf numFmtId="0" fontId="34" fillId="0" borderId="39" xfId="0" applyFont="1" applyBorder="1">
      <alignment vertical="center"/>
    </xf>
    <xf numFmtId="0" fontId="6" fillId="0" borderId="0" xfId="0" applyFont="1" applyAlignment="1">
      <alignment horizontal="center" vertical="center" wrapText="1"/>
    </xf>
    <xf numFmtId="0" fontId="6" fillId="13" borderId="0" xfId="0" applyFont="1" applyFill="1">
      <alignment vertical="center"/>
    </xf>
    <xf numFmtId="0" fontId="4" fillId="0" borderId="87" xfId="0" applyFont="1" applyBorder="1">
      <alignment vertical="center"/>
    </xf>
    <xf numFmtId="0" fontId="4" fillId="0" borderId="88" xfId="0" applyFont="1" applyBorder="1">
      <alignment vertical="center"/>
    </xf>
    <xf numFmtId="0" fontId="4" fillId="0" borderId="89" xfId="0" applyFont="1" applyBorder="1">
      <alignment vertical="center"/>
    </xf>
    <xf numFmtId="0" fontId="4" fillId="0" borderId="90" xfId="0" applyFont="1" applyBorder="1">
      <alignment vertical="center"/>
    </xf>
    <xf numFmtId="0" fontId="4" fillId="0" borderId="91" xfId="0" applyFont="1" applyBorder="1">
      <alignment vertical="center"/>
    </xf>
    <xf numFmtId="0" fontId="4" fillId="0" borderId="88" xfId="0" applyFont="1" applyBorder="1" applyAlignment="1">
      <alignment horizontal="right" vertical="center"/>
    </xf>
    <xf numFmtId="0" fontId="4" fillId="0" borderId="92" xfId="0" applyFont="1" applyBorder="1" applyAlignment="1">
      <alignment horizontal="right" vertical="center"/>
    </xf>
    <xf numFmtId="0" fontId="4" fillId="0" borderId="93" xfId="0" applyFont="1" applyBorder="1" applyAlignment="1">
      <alignment horizontal="right" vertical="center"/>
    </xf>
    <xf numFmtId="178" fontId="4" fillId="0" borderId="4" xfId="0" applyNumberFormat="1" applyFont="1" applyBorder="1" applyAlignment="1">
      <alignment horizontal="right" vertical="center"/>
    </xf>
    <xf numFmtId="178" fontId="4" fillId="0" borderId="2" xfId="0" applyNumberFormat="1" applyFont="1" applyBorder="1" applyAlignment="1">
      <alignment horizontal="right" vertical="center"/>
    </xf>
    <xf numFmtId="0" fontId="4" fillId="0" borderId="88" xfId="0" quotePrefix="1" applyFont="1" applyBorder="1" applyAlignment="1">
      <alignment horizontal="right" vertical="center"/>
    </xf>
    <xf numFmtId="0" fontId="4" fillId="0" borderId="92" xfId="0" quotePrefix="1" applyFont="1" applyBorder="1" applyAlignment="1">
      <alignment horizontal="right" vertical="center"/>
    </xf>
    <xf numFmtId="0" fontId="4" fillId="0" borderId="93" xfId="0" quotePrefix="1" applyFont="1" applyBorder="1" applyAlignment="1">
      <alignment horizontal="right" vertical="center"/>
    </xf>
    <xf numFmtId="178" fontId="4" fillId="0" borderId="94" xfId="0" applyNumberFormat="1" applyFont="1" applyBorder="1" applyAlignment="1">
      <alignment horizontal="right" vertical="center"/>
    </xf>
    <xf numFmtId="178" fontId="4" fillId="0" borderId="95" xfId="0" applyNumberFormat="1" applyFont="1" applyBorder="1" applyAlignment="1">
      <alignment horizontal="right" vertical="center"/>
    </xf>
    <xf numFmtId="178" fontId="4" fillId="0" borderId="96" xfId="0" applyNumberFormat="1" applyFont="1" applyBorder="1" applyAlignment="1">
      <alignment horizontal="right" vertical="center"/>
    </xf>
    <xf numFmtId="178" fontId="4" fillId="0" borderId="97" xfId="0" applyNumberFormat="1" applyFont="1" applyBorder="1" applyAlignment="1">
      <alignment horizontal="right" vertical="center"/>
    </xf>
    <xf numFmtId="178" fontId="4" fillId="0" borderId="98" xfId="0" applyNumberFormat="1" applyFont="1" applyBorder="1" applyAlignment="1">
      <alignment horizontal="right" vertical="center"/>
    </xf>
    <xf numFmtId="178" fontId="4" fillId="0" borderId="99" xfId="0" applyNumberFormat="1" applyFont="1" applyBorder="1" applyAlignment="1">
      <alignment horizontal="right" vertical="center"/>
    </xf>
    <xf numFmtId="178" fontId="4" fillId="0" borderId="97" xfId="0" applyNumberFormat="1" applyFont="1" applyBorder="1">
      <alignment vertical="center"/>
    </xf>
    <xf numFmtId="178" fontId="4" fillId="0" borderId="98" xfId="0" applyNumberFormat="1" applyFont="1" applyBorder="1">
      <alignment vertical="center"/>
    </xf>
    <xf numFmtId="178" fontId="4" fillId="0" borderId="99" xfId="0" applyNumberFormat="1" applyFont="1" applyBorder="1">
      <alignment vertical="center"/>
    </xf>
    <xf numFmtId="178" fontId="4" fillId="0" borderId="100" xfId="0" applyNumberFormat="1" applyFont="1" applyBorder="1">
      <alignment vertical="center"/>
    </xf>
    <xf numFmtId="178" fontId="4" fillId="0" borderId="101" xfId="0" applyNumberFormat="1" applyFont="1" applyBorder="1">
      <alignment vertical="center"/>
    </xf>
    <xf numFmtId="178" fontId="4" fillId="0" borderId="102" xfId="0" applyNumberFormat="1" applyFont="1" applyBorder="1">
      <alignment vertical="center"/>
    </xf>
    <xf numFmtId="178" fontId="4" fillId="0" borderId="103" xfId="0" applyNumberFormat="1" applyFont="1" applyBorder="1">
      <alignment vertical="center"/>
    </xf>
    <xf numFmtId="178" fontId="4" fillId="0" borderId="104" xfId="0" applyNumberFormat="1" applyFont="1" applyBorder="1">
      <alignment vertical="center"/>
    </xf>
    <xf numFmtId="178" fontId="4" fillId="0" borderId="105" xfId="0" applyNumberFormat="1" applyFont="1" applyBorder="1">
      <alignment vertical="center"/>
    </xf>
    <xf numFmtId="0" fontId="0" fillId="0" borderId="106" xfId="0" applyBorder="1" applyAlignment="1">
      <alignment horizontal="center" vertical="center"/>
    </xf>
    <xf numFmtId="0" fontId="37" fillId="0" borderId="0" xfId="0" applyFont="1">
      <alignment vertical="center"/>
    </xf>
    <xf numFmtId="0" fontId="38" fillId="0" borderId="0" xfId="0" applyFont="1">
      <alignment vertical="center"/>
    </xf>
    <xf numFmtId="0" fontId="6" fillId="0" borderId="0" xfId="0" applyFont="1" applyAlignment="1">
      <alignment vertical="center" wrapText="1"/>
    </xf>
    <xf numFmtId="0" fontId="40" fillId="0" borderId="0" xfId="0" applyFont="1">
      <alignment vertical="center"/>
    </xf>
    <xf numFmtId="0" fontId="5" fillId="2" borderId="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0" borderId="48" xfId="0" applyFont="1" applyBorder="1" applyAlignment="1">
      <alignment horizontal="left" vertical="center"/>
    </xf>
    <xf numFmtId="0" fontId="6" fillId="0" borderId="11" xfId="0" applyFont="1" applyBorder="1" applyAlignment="1">
      <alignment horizontal="left" vertical="center"/>
    </xf>
    <xf numFmtId="0" fontId="6" fillId="0" borderId="86" xfId="0" applyFont="1" applyBorder="1" applyAlignment="1">
      <alignment horizontal="left" vertical="center"/>
    </xf>
    <xf numFmtId="178" fontId="6" fillId="2" borderId="48" xfId="0" applyNumberFormat="1" applyFont="1" applyFill="1" applyBorder="1" applyAlignment="1" applyProtection="1">
      <alignment horizontal="center" vertical="center"/>
      <protection locked="0"/>
    </xf>
    <xf numFmtId="178" fontId="6" fillId="2" borderId="86" xfId="0" applyNumberFormat="1" applyFont="1" applyFill="1" applyBorder="1" applyAlignment="1" applyProtection="1">
      <alignment horizontal="center" vertical="center"/>
      <protection locked="0"/>
    </xf>
    <xf numFmtId="0" fontId="6" fillId="0" borderId="48" xfId="0" applyFont="1" applyBorder="1" applyAlignment="1">
      <alignment horizontal="left" vertical="center" wrapText="1"/>
    </xf>
    <xf numFmtId="0" fontId="6" fillId="0" borderId="11" xfId="0" applyFont="1" applyBorder="1" applyAlignment="1">
      <alignment horizontal="left" vertical="center" wrapText="1"/>
    </xf>
    <xf numFmtId="0" fontId="6" fillId="0" borderId="86" xfId="0" applyFont="1" applyBorder="1" applyAlignment="1">
      <alignment horizontal="left" vertical="center" wrapText="1"/>
    </xf>
    <xf numFmtId="0" fontId="19" fillId="3" borderId="48" xfId="0" applyFont="1" applyFill="1" applyBorder="1" applyAlignment="1" applyProtection="1">
      <alignment horizontal="center" vertical="center" wrapText="1"/>
      <protection locked="0"/>
    </xf>
    <xf numFmtId="0" fontId="19" fillId="3" borderId="86" xfId="0" applyFont="1" applyFill="1" applyBorder="1" applyAlignment="1" applyProtection="1">
      <alignment horizontal="center" vertical="center" wrapText="1"/>
      <protection locked="0"/>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85" xfId="0" applyFont="1" applyBorder="1" applyAlignment="1">
      <alignment horizontal="left" vertical="center" wrapText="1"/>
    </xf>
    <xf numFmtId="0" fontId="19" fillId="3" borderId="49" xfId="0" applyFont="1" applyFill="1" applyBorder="1" applyAlignment="1" applyProtection="1">
      <alignment horizontal="center" vertical="center" wrapText="1"/>
      <protection locked="0"/>
    </xf>
    <xf numFmtId="0" fontId="19" fillId="3" borderId="85" xfId="0" applyFont="1" applyFill="1" applyBorder="1" applyAlignment="1" applyProtection="1">
      <alignment horizontal="center" vertical="center" wrapText="1"/>
      <protection locked="0"/>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29" fillId="0" borderId="53" xfId="0" applyFont="1" applyBorder="1" applyAlignment="1">
      <alignment horizontal="left" vertical="center" wrapText="1"/>
    </xf>
    <xf numFmtId="0" fontId="19" fillId="3" borderId="46" xfId="0" applyFont="1" applyFill="1" applyBorder="1" applyAlignment="1" applyProtection="1">
      <alignment horizontal="center" vertical="center" wrapText="1"/>
      <protection locked="0"/>
    </xf>
    <xf numFmtId="0" fontId="19" fillId="3" borderId="53" xfId="0" applyFont="1" applyFill="1" applyBorder="1" applyAlignment="1" applyProtection="1">
      <alignment horizontal="center" vertical="center" wrapText="1"/>
      <protection locked="0"/>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53" xfId="0" applyFont="1" applyBorder="1" applyAlignment="1">
      <alignment horizontal="left" vertical="center" wrapText="1"/>
    </xf>
    <xf numFmtId="0" fontId="4" fillId="3" borderId="53" xfId="0" applyFont="1" applyFill="1" applyBorder="1" applyAlignment="1" applyProtection="1">
      <alignment horizontal="center" vertical="center" wrapText="1"/>
      <protection locked="0"/>
    </xf>
    <xf numFmtId="0" fontId="29" fillId="0" borderId="48" xfId="0" applyFont="1" applyBorder="1" applyAlignment="1">
      <alignment horizontal="left" vertical="center" wrapText="1"/>
    </xf>
    <xf numFmtId="0" fontId="29" fillId="0" borderId="11" xfId="0" applyFont="1" applyBorder="1" applyAlignment="1">
      <alignment horizontal="left" vertical="center" wrapText="1"/>
    </xf>
    <xf numFmtId="0" fontId="29" fillId="0" borderId="86" xfId="0" applyFont="1" applyBorder="1" applyAlignment="1">
      <alignment horizontal="left" vertical="center" wrapText="1"/>
    </xf>
    <xf numFmtId="0" fontId="6" fillId="0" borderId="20" xfId="0" applyFont="1" applyBorder="1" applyAlignment="1">
      <alignment horizontal="left" vertical="center"/>
    </xf>
    <xf numFmtId="0" fontId="6" fillId="0" borderId="5" xfId="0" applyFont="1" applyBorder="1" applyAlignment="1">
      <alignment horizontal="left" vertical="center"/>
    </xf>
    <xf numFmtId="0" fontId="6" fillId="0" borderId="21" xfId="0" applyFont="1" applyBorder="1" applyAlignment="1">
      <alignment horizontal="left" vertical="center"/>
    </xf>
    <xf numFmtId="0" fontId="6" fillId="4" borderId="31" xfId="0" applyFont="1" applyFill="1" applyBorder="1" applyAlignment="1">
      <alignment horizontal="left" vertical="center"/>
    </xf>
    <xf numFmtId="0" fontId="6" fillId="4" borderId="12" xfId="0" applyFont="1" applyFill="1" applyBorder="1" applyAlignment="1">
      <alignment horizontal="left" vertical="center"/>
    </xf>
    <xf numFmtId="0" fontId="6" fillId="4" borderId="32" xfId="0" applyFont="1" applyFill="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5" xfId="0" applyFont="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78" fontId="6" fillId="4" borderId="28" xfId="0" applyNumberFormat="1" applyFont="1" applyFill="1" applyBorder="1" applyAlignment="1">
      <alignment horizontal="center" vertical="center"/>
    </xf>
    <xf numFmtId="178" fontId="6" fillId="4" borderId="24" xfId="0" applyNumberFormat="1" applyFont="1" applyFill="1" applyBorder="1" applyAlignment="1">
      <alignment horizontal="center" vertical="center"/>
    </xf>
    <xf numFmtId="178" fontId="6" fillId="2" borderId="7" xfId="0" applyNumberFormat="1" applyFont="1" applyFill="1" applyBorder="1" applyAlignment="1" applyProtection="1">
      <alignment horizontal="center" vertical="center"/>
      <protection locked="0"/>
    </xf>
    <xf numFmtId="178" fontId="6" fillId="2" borderId="21" xfId="0" applyNumberFormat="1" applyFont="1" applyFill="1" applyBorder="1" applyAlignment="1" applyProtection="1">
      <alignment horizontal="center" vertical="center"/>
      <protection locked="0"/>
    </xf>
    <xf numFmtId="178" fontId="6" fillId="4" borderId="45" xfId="0" applyNumberFormat="1" applyFont="1" applyFill="1" applyBorder="1" applyAlignment="1">
      <alignment horizontal="center" vertical="center"/>
    </xf>
    <xf numFmtId="178" fontId="6" fillId="4" borderId="43" xfId="0" applyNumberFormat="1" applyFont="1" applyFill="1" applyBorder="1" applyAlignment="1">
      <alignment horizontal="center" vertical="center"/>
    </xf>
    <xf numFmtId="178" fontId="6" fillId="4" borderId="34" xfId="0" applyNumberFormat="1" applyFont="1" applyFill="1" applyBorder="1" applyAlignment="1">
      <alignment horizontal="center" vertical="center"/>
    </xf>
    <xf numFmtId="178" fontId="6" fillId="4" borderId="15" xfId="0" applyNumberFormat="1" applyFont="1" applyFill="1" applyBorder="1" applyAlignment="1">
      <alignment horizontal="center" vertical="center"/>
    </xf>
    <xf numFmtId="0" fontId="6" fillId="4" borderId="41" xfId="0" applyFont="1" applyFill="1" applyBorder="1" applyAlignment="1">
      <alignment horizontal="left" vertical="center"/>
    </xf>
    <xf numFmtId="0" fontId="6" fillId="4" borderId="42" xfId="0" applyFont="1" applyFill="1" applyBorder="1" applyAlignment="1">
      <alignment horizontal="left" vertical="center"/>
    </xf>
    <xf numFmtId="0" fontId="6" fillId="4" borderId="43" xfId="0" applyFont="1" applyFill="1" applyBorder="1" applyAlignment="1">
      <alignment horizontal="left" vertical="center"/>
    </xf>
    <xf numFmtId="0" fontId="4" fillId="3" borderId="49" xfId="0" applyFont="1" applyFill="1" applyBorder="1" applyAlignment="1" applyProtection="1">
      <alignment horizontal="center" vertical="center" wrapText="1"/>
      <protection locked="0"/>
    </xf>
    <xf numFmtId="0" fontId="4" fillId="3" borderId="85" xfId="0" applyFont="1" applyFill="1" applyBorder="1" applyAlignment="1" applyProtection="1">
      <alignment horizontal="center" vertical="center" wrapText="1"/>
      <protection locked="0"/>
    </xf>
    <xf numFmtId="0" fontId="4" fillId="3" borderId="48" xfId="0" applyFont="1" applyFill="1" applyBorder="1" applyAlignment="1" applyProtection="1">
      <alignment horizontal="center" vertical="center" wrapText="1"/>
      <protection locked="0"/>
    </xf>
    <xf numFmtId="0" fontId="4" fillId="3" borderId="86" xfId="0" applyFont="1" applyFill="1" applyBorder="1" applyAlignment="1" applyProtection="1">
      <alignment horizontal="center" vertical="center" wrapText="1"/>
      <protection locked="0"/>
    </xf>
    <xf numFmtId="178" fontId="6" fillId="2" borderId="46" xfId="0" applyNumberFormat="1" applyFont="1" applyFill="1" applyBorder="1" applyAlignment="1" applyProtection="1">
      <alignment horizontal="center" vertical="center"/>
      <protection locked="0"/>
    </xf>
    <xf numFmtId="178" fontId="6" fillId="2" borderId="53" xfId="0" applyNumberFormat="1" applyFont="1" applyFill="1" applyBorder="1" applyAlignment="1" applyProtection="1">
      <alignment horizontal="center" vertical="center"/>
      <protection locked="0"/>
    </xf>
    <xf numFmtId="0" fontId="6" fillId="4" borderId="14" xfId="0" applyFont="1" applyFill="1" applyBorder="1" applyAlignment="1">
      <alignment horizontal="left" vertical="center"/>
    </xf>
    <xf numFmtId="0" fontId="6" fillId="4" borderId="33" xfId="0" applyFont="1" applyFill="1" applyBorder="1" applyAlignment="1">
      <alignment horizontal="left" vertical="center"/>
    </xf>
    <xf numFmtId="0" fontId="6" fillId="4" borderId="15" xfId="0" applyFont="1" applyFill="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30" xfId="0" applyFont="1" applyBorder="1" applyAlignment="1">
      <alignment horizontal="left" vertical="center"/>
    </xf>
    <xf numFmtId="178" fontId="6" fillId="2" borderId="83" xfId="0" applyNumberFormat="1" applyFont="1" applyFill="1" applyBorder="1" applyAlignment="1" applyProtection="1">
      <alignment horizontal="center" vertical="center"/>
      <protection locked="0"/>
    </xf>
    <xf numFmtId="178" fontId="6" fillId="2" borderId="30" xfId="0" applyNumberFormat="1" applyFont="1" applyFill="1" applyBorder="1" applyAlignment="1" applyProtection="1">
      <alignment horizontal="center" vertical="center"/>
      <protection locked="0"/>
    </xf>
    <xf numFmtId="0" fontId="28" fillId="3" borderId="4" xfId="0" applyFont="1" applyFill="1" applyBorder="1" applyProtection="1">
      <alignment vertical="center"/>
      <protection locked="0"/>
    </xf>
    <xf numFmtId="0" fontId="28" fillId="3" borderId="3" xfId="0" applyFont="1" applyFill="1" applyBorder="1" applyProtection="1">
      <alignment vertical="center"/>
      <protection locked="0"/>
    </xf>
    <xf numFmtId="0" fontId="6" fillId="3" borderId="4"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0" borderId="26" xfId="0" applyFont="1" applyBorder="1" applyAlignment="1">
      <alignment horizontal="center" vertical="center"/>
    </xf>
    <xf numFmtId="0" fontId="6" fillId="2" borderId="4"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178" fontId="6" fillId="2" borderId="27" xfId="0" applyNumberFormat="1" applyFont="1" applyFill="1" applyBorder="1" applyAlignment="1" applyProtection="1">
      <alignment horizontal="center" vertical="center"/>
      <protection locked="0"/>
    </xf>
    <xf numFmtId="178" fontId="6" fillId="2" borderId="25" xfId="0" applyNumberFormat="1"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63" xfId="0" applyBorder="1" applyAlignment="1">
      <alignment horizontal="left"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1" fillId="5" borderId="0" xfId="0" applyFont="1" applyFill="1" applyAlignment="1">
      <alignment horizontal="center" vertical="center"/>
    </xf>
    <xf numFmtId="0" fontId="11" fillId="6" borderId="54" xfId="0" applyFont="1" applyFill="1" applyBorder="1" applyAlignment="1">
      <alignment horizontal="center" vertical="center"/>
    </xf>
    <xf numFmtId="0" fontId="11" fillId="6" borderId="55" xfId="0" applyFont="1" applyFill="1" applyBorder="1" applyAlignment="1">
      <alignment horizontal="center" vertical="center"/>
    </xf>
    <xf numFmtId="0" fontId="11" fillId="6" borderId="56" xfId="0" applyFont="1" applyFill="1" applyBorder="1" applyAlignment="1">
      <alignment horizontal="center" vertical="center"/>
    </xf>
    <xf numFmtId="178" fontId="0" fillId="0" borderId="6" xfId="0" applyNumberFormat="1" applyBorder="1" applyAlignment="1">
      <alignment horizontal="center" vertical="center"/>
    </xf>
    <xf numFmtId="178" fontId="0" fillId="0" borderId="11" xfId="0" applyNumberForma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3" borderId="5" xfId="0" applyFill="1" applyBorder="1" applyAlignment="1">
      <alignment horizontal="center" vertical="center"/>
    </xf>
    <xf numFmtId="0" fontId="5" fillId="0" borderId="5" xfId="0" applyFont="1" applyBorder="1" applyAlignment="1">
      <alignment horizontal="left" vertical="center"/>
    </xf>
    <xf numFmtId="0" fontId="12" fillId="3" borderId="0" xfId="0" applyFont="1" applyFill="1" applyAlignment="1">
      <alignment horizontal="center" vertical="center"/>
    </xf>
    <xf numFmtId="0" fontId="12" fillId="11" borderId="57" xfId="0" applyFont="1" applyFill="1" applyBorder="1" applyAlignment="1">
      <alignment horizontal="center" vertical="center"/>
    </xf>
    <xf numFmtId="0" fontId="12" fillId="11" borderId="0" xfId="0" applyFont="1" applyFill="1" applyAlignment="1">
      <alignment horizontal="center" vertical="center"/>
    </xf>
    <xf numFmtId="0" fontId="12" fillId="11" borderId="58" xfId="0" applyFont="1" applyFill="1" applyBorder="1" applyAlignment="1">
      <alignment horizontal="center" vertical="center"/>
    </xf>
    <xf numFmtId="0" fontId="12" fillId="11" borderId="59" xfId="0" applyFont="1" applyFill="1" applyBorder="1" applyAlignment="1">
      <alignment horizontal="center" vertical="center"/>
    </xf>
    <xf numFmtId="0" fontId="12" fillId="11" borderId="60" xfId="0" applyFont="1" applyFill="1" applyBorder="1" applyAlignment="1">
      <alignment horizontal="center" vertical="center"/>
    </xf>
    <xf numFmtId="0" fontId="12" fillId="11" borderId="61"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6" fillId="0" borderId="36" xfId="0" applyFont="1" applyBorder="1" applyAlignment="1">
      <alignment horizontal="center" vertical="center" wrapText="1"/>
    </xf>
    <xf numFmtId="0" fontId="16" fillId="0" borderId="0" xfId="0" applyFont="1" applyAlignment="1">
      <alignment horizontal="center" vertical="center" wrapText="1"/>
    </xf>
    <xf numFmtId="0" fontId="16" fillId="0" borderId="37" xfId="0" applyFont="1" applyBorder="1" applyAlignment="1">
      <alignment horizontal="center" vertical="center" wrapText="1"/>
    </xf>
    <xf numFmtId="0" fontId="16" fillId="0" borderId="36" xfId="0" applyFont="1" applyBorder="1" applyAlignment="1">
      <alignment horizontal="left" vertical="top" wrapText="1"/>
    </xf>
    <xf numFmtId="0" fontId="16" fillId="0" borderId="0" xfId="0" applyFont="1" applyAlignment="1">
      <alignment horizontal="left" vertical="top" wrapText="1"/>
    </xf>
    <xf numFmtId="0" fontId="16" fillId="0" borderId="37" xfId="0" applyFont="1" applyBorder="1" applyAlignment="1">
      <alignment horizontal="left" vertical="top" wrapText="1"/>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16" fillId="0" borderId="40" xfId="0" applyFont="1" applyBorder="1" applyAlignment="1">
      <alignment horizontal="left" vertical="top" wrapText="1"/>
    </xf>
    <xf numFmtId="0" fontId="0" fillId="0" borderId="36"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12" fillId="0" borderId="36"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180" fontId="7" fillId="3" borderId="38" xfId="1" applyNumberFormat="1" applyFont="1" applyFill="1" applyBorder="1" applyAlignment="1" applyProtection="1">
      <alignment horizontal="center" vertical="center"/>
    </xf>
    <xf numFmtId="180" fontId="7" fillId="3" borderId="39" xfId="1" applyNumberFormat="1" applyFont="1" applyFill="1" applyBorder="1" applyAlignment="1" applyProtection="1">
      <alignment horizontal="center" vertical="center"/>
    </xf>
    <xf numFmtId="180" fontId="7" fillId="3" borderId="40" xfId="1" applyNumberFormat="1" applyFont="1" applyFill="1" applyBorder="1" applyAlignment="1" applyProtection="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3" borderId="0" xfId="0" applyFont="1" applyFill="1" applyAlignment="1">
      <alignment horizontal="center" vertical="center"/>
    </xf>
    <xf numFmtId="176" fontId="7" fillId="3" borderId="0" xfId="0" applyNumberFormat="1" applyFont="1" applyFill="1" applyAlignment="1">
      <alignment horizontal="center" vertical="center"/>
    </xf>
    <xf numFmtId="177" fontId="7" fillId="3" borderId="0" xfId="2" applyNumberFormat="1" applyFont="1" applyFill="1" applyAlignment="1" applyProtection="1">
      <alignment horizontal="center" vertical="center"/>
    </xf>
    <xf numFmtId="0" fontId="8" fillId="5" borderId="0" xfId="0" applyFont="1" applyFill="1" applyAlignment="1">
      <alignment horizontal="center" vertical="center"/>
    </xf>
    <xf numFmtId="38" fontId="10" fillId="0" borderId="0" xfId="1" applyFont="1" applyAlignment="1" applyProtection="1">
      <alignment horizontal="left" vertical="center" wrapText="1"/>
    </xf>
    <xf numFmtId="0" fontId="0" fillId="0" borderId="10" xfId="0" applyBorder="1" applyAlignment="1">
      <alignment horizontal="left" vertical="center"/>
    </xf>
    <xf numFmtId="0" fontId="0" fillId="0" borderId="0" xfId="0" applyAlignment="1">
      <alignment horizontal="left" vertical="center"/>
    </xf>
    <xf numFmtId="0" fontId="30" fillId="8" borderId="0" xfId="0" applyFont="1" applyFill="1" applyAlignment="1">
      <alignment horizontal="left" vertical="top" wrapText="1"/>
    </xf>
    <xf numFmtId="0" fontId="0" fillId="2" borderId="39" xfId="0" applyFill="1" applyBorder="1" applyAlignment="1">
      <alignment horizontal="center"/>
    </xf>
    <xf numFmtId="0" fontId="6" fillId="0" borderId="10" xfId="0" applyFont="1" applyBorder="1" applyAlignment="1">
      <alignment horizontal="left" vertical="center"/>
    </xf>
    <xf numFmtId="176" fontId="7" fillId="3" borderId="36" xfId="0" applyNumberFormat="1" applyFont="1" applyFill="1" applyBorder="1" applyAlignment="1">
      <alignment horizontal="center" vertical="center"/>
    </xf>
    <xf numFmtId="176" fontId="7" fillId="3" borderId="37" xfId="0" applyNumberFormat="1" applyFont="1" applyFill="1" applyBorder="1" applyAlignment="1">
      <alignment horizontal="center" vertical="center"/>
    </xf>
    <xf numFmtId="0" fontId="0" fillId="0" borderId="8" xfId="0" applyBorder="1" applyAlignment="1">
      <alignment horizontal="left" vertical="top" wrapText="1" shrinkToFit="1"/>
    </xf>
    <xf numFmtId="0" fontId="0" fillId="0" borderId="10" xfId="0" applyBorder="1" applyAlignment="1">
      <alignment horizontal="left" vertical="top" wrapText="1" shrinkToFit="1"/>
    </xf>
    <xf numFmtId="0" fontId="0" fillId="0" borderId="9" xfId="0" applyBorder="1" applyAlignment="1">
      <alignment horizontal="left" vertical="top" wrapText="1" shrinkToFit="1"/>
    </xf>
    <xf numFmtId="0" fontId="0" fillId="0" borderId="36" xfId="0" applyBorder="1" applyAlignment="1">
      <alignment horizontal="left" vertical="top" wrapText="1" shrinkToFit="1"/>
    </xf>
    <xf numFmtId="0" fontId="0" fillId="0" borderId="0" xfId="0" applyAlignment="1">
      <alignment horizontal="left" vertical="top" wrapText="1" shrinkToFit="1"/>
    </xf>
    <xf numFmtId="0" fontId="0" fillId="0" borderId="37" xfId="0" applyBorder="1" applyAlignment="1">
      <alignment horizontal="left" vertical="top" wrapText="1" shrinkToFit="1"/>
    </xf>
    <xf numFmtId="0" fontId="0" fillId="0" borderId="38" xfId="0" applyBorder="1" applyAlignment="1">
      <alignment horizontal="left" vertical="top" wrapText="1" shrinkToFit="1"/>
    </xf>
    <xf numFmtId="0" fontId="0" fillId="0" borderId="39" xfId="0" applyBorder="1" applyAlignment="1">
      <alignment horizontal="left" vertical="top" wrapText="1" shrinkToFit="1"/>
    </xf>
    <xf numFmtId="0" fontId="0" fillId="0" borderId="40" xfId="0" applyBorder="1" applyAlignment="1">
      <alignment horizontal="left" vertical="top" wrapText="1" shrinkToFit="1"/>
    </xf>
    <xf numFmtId="0" fontId="16" fillId="0" borderId="65" xfId="0" applyFont="1" applyBorder="1" applyAlignment="1">
      <alignment horizontal="left" vertical="top" wrapText="1"/>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17" fillId="7" borderId="0" xfId="0" applyFont="1" applyFill="1" applyAlignment="1">
      <alignment horizontal="center" vertical="center"/>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36" xfId="0" applyBorder="1" applyAlignment="1">
      <alignment horizontal="left" vertical="top" wrapText="1"/>
    </xf>
    <xf numFmtId="0" fontId="0" fillId="0" borderId="0" xfId="0"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181" fontId="0" fillId="0" borderId="6" xfId="0" applyNumberFormat="1" applyBorder="1" applyAlignment="1">
      <alignment horizontal="center" vertical="center"/>
    </xf>
    <xf numFmtId="181" fontId="0" fillId="0" borderId="11" xfId="0" applyNumberFormat="1" applyBorder="1" applyAlignment="1">
      <alignment horizontal="center" vertical="center"/>
    </xf>
    <xf numFmtId="1" fontId="0" fillId="0" borderId="6" xfId="0" applyNumberFormat="1" applyBorder="1" applyAlignment="1">
      <alignment horizontal="center" vertical="center"/>
    </xf>
    <xf numFmtId="1" fontId="0" fillId="0" borderId="11" xfId="0" applyNumberFormat="1" applyBorder="1" applyAlignment="1">
      <alignment horizontal="center" vertical="center"/>
    </xf>
    <xf numFmtId="0" fontId="7" fillId="4" borderId="8" xfId="0" applyFont="1" applyFill="1" applyBorder="1" applyAlignment="1">
      <alignment horizontal="left" vertical="top" wrapText="1"/>
    </xf>
    <xf numFmtId="0" fontId="7" fillId="4" borderId="10" xfId="0" applyFont="1" applyFill="1" applyBorder="1" applyAlignment="1">
      <alignment horizontal="left" vertical="top" wrapText="1"/>
    </xf>
    <xf numFmtId="0" fontId="32" fillId="4" borderId="10" xfId="0" applyFont="1" applyFill="1" applyBorder="1" applyAlignment="1">
      <alignment horizontal="right" vertical="top" wrapText="1"/>
    </xf>
    <xf numFmtId="0" fontId="32" fillId="4" borderId="9" xfId="0" applyFont="1" applyFill="1" applyBorder="1" applyAlignment="1">
      <alignment horizontal="right" vertical="top" wrapText="1"/>
    </xf>
    <xf numFmtId="0" fontId="7" fillId="4" borderId="36" xfId="0" applyFont="1" applyFill="1" applyBorder="1" applyAlignment="1">
      <alignment horizontal="left" vertical="top" wrapText="1"/>
    </xf>
    <xf numFmtId="0" fontId="7" fillId="4" borderId="0" xfId="0" applyFont="1" applyFill="1" applyAlignment="1">
      <alignment horizontal="left" vertical="top" wrapText="1"/>
    </xf>
    <xf numFmtId="0" fontId="32" fillId="4" borderId="0" xfId="0" applyFont="1" applyFill="1" applyAlignment="1">
      <alignment horizontal="right" vertical="top" wrapText="1"/>
    </xf>
    <xf numFmtId="0" fontId="32" fillId="4" borderId="37" xfId="0" applyFont="1" applyFill="1" applyBorder="1" applyAlignment="1">
      <alignment horizontal="right" vertical="top" wrapText="1"/>
    </xf>
    <xf numFmtId="177" fontId="24" fillId="3" borderId="36" xfId="2" applyNumberFormat="1" applyFont="1" applyFill="1" applyBorder="1" applyAlignment="1" applyProtection="1">
      <alignment horizontal="center" vertical="center"/>
    </xf>
    <xf numFmtId="177" fontId="24" fillId="3" borderId="0" xfId="2" applyNumberFormat="1" applyFont="1" applyFill="1" applyBorder="1" applyAlignment="1" applyProtection="1">
      <alignment horizontal="center" vertical="center"/>
    </xf>
    <xf numFmtId="177" fontId="24" fillId="3" borderId="37" xfId="2" applyNumberFormat="1" applyFont="1" applyFill="1" applyBorder="1" applyAlignment="1" applyProtection="1">
      <alignment horizontal="center" vertical="center"/>
    </xf>
    <xf numFmtId="177" fontId="24" fillId="3" borderId="38" xfId="2" applyNumberFormat="1" applyFont="1" applyFill="1" applyBorder="1" applyAlignment="1" applyProtection="1">
      <alignment horizontal="center" vertical="center"/>
    </xf>
    <xf numFmtId="177" fontId="24" fillId="3" borderId="39" xfId="2" applyNumberFormat="1" applyFont="1" applyFill="1" applyBorder="1" applyAlignment="1" applyProtection="1">
      <alignment horizontal="center" vertical="center"/>
    </xf>
    <xf numFmtId="177" fontId="24" fillId="3" borderId="40" xfId="2" applyNumberFormat="1" applyFont="1" applyFill="1" applyBorder="1" applyAlignment="1" applyProtection="1">
      <alignment horizontal="center" vertical="center"/>
    </xf>
    <xf numFmtId="0" fontId="32" fillId="3" borderId="4"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9" borderId="6" xfId="0" applyFont="1" applyFill="1" applyBorder="1" applyAlignment="1">
      <alignment horizontal="center" vertical="center"/>
    </xf>
    <xf numFmtId="0" fontId="20" fillId="9" borderId="7"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7" xfId="0" applyFont="1" applyFill="1" applyBorder="1" applyAlignment="1">
      <alignment horizontal="center" vertical="center"/>
    </xf>
    <xf numFmtId="0" fontId="39" fillId="14" borderId="5" xfId="0" applyFont="1" applyFill="1" applyBorder="1" applyAlignment="1">
      <alignment horizontal="center" vertical="center"/>
    </xf>
    <xf numFmtId="0" fontId="20" fillId="9" borderId="5" xfId="0" applyFont="1" applyFill="1" applyBorder="1" applyAlignment="1">
      <alignment horizontal="center" vertical="center"/>
    </xf>
    <xf numFmtId="0" fontId="4" fillId="2" borderId="73" xfId="0" applyFont="1" applyFill="1" applyBorder="1" applyAlignment="1">
      <alignment horizontal="right" vertical="center"/>
    </xf>
    <xf numFmtId="0" fontId="4" fillId="2" borderId="74"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37" xfId="0" applyFont="1" applyFill="1" applyBorder="1" applyAlignment="1">
      <alignment horizontal="righ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53" xfId="0" applyFont="1" applyBorder="1" applyAlignment="1">
      <alignment horizontal="left" vertical="center"/>
    </xf>
  </cellXfs>
  <cellStyles count="3">
    <cellStyle name="パーセント" xfId="2" builtinId="5"/>
    <cellStyle name="桁区切り" xfId="1" builtinId="6"/>
    <cellStyle name="標準" xfId="0" builtinId="0"/>
  </cellStyles>
  <dxfs count="16">
    <dxf>
      <fill>
        <patternFill>
          <bgColor theme="1"/>
        </patternFill>
      </fill>
      <border>
        <vertical/>
        <horizontal/>
      </border>
    </dxf>
    <dxf>
      <fill>
        <patternFill>
          <bgColor theme="1"/>
        </patternFill>
      </fill>
    </dxf>
    <dxf>
      <font>
        <strike/>
      </font>
    </dxf>
    <dxf>
      <font>
        <strike/>
      </font>
    </dxf>
    <dxf>
      <font>
        <color rgb="FF9C0006"/>
      </font>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1"/>
        </patternFill>
      </fill>
    </dxf>
    <dxf>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326231</xdr:colOff>
      <xdr:row>12</xdr:row>
      <xdr:rowOff>186531</xdr:rowOff>
    </xdr:from>
    <xdr:to>
      <xdr:col>6</xdr:col>
      <xdr:colOff>674688</xdr:colOff>
      <xdr:row>13</xdr:row>
      <xdr:rowOff>140494</xdr:rowOff>
    </xdr:to>
    <xdr:grpSp>
      <xdr:nvGrpSpPr>
        <xdr:cNvPr id="14" name="グループ化 13">
          <a:extLst>
            <a:ext uri="{FF2B5EF4-FFF2-40B4-BE49-F238E27FC236}">
              <a16:creationId xmlns:a16="http://schemas.microsoft.com/office/drawing/2014/main" xmlns="" id="{82C73A40-68A3-4C7A-957C-2ED41032F161}"/>
            </a:ext>
          </a:extLst>
        </xdr:cNvPr>
        <xdr:cNvGrpSpPr/>
      </xdr:nvGrpSpPr>
      <xdr:grpSpPr>
        <a:xfrm>
          <a:off x="4072731" y="2783681"/>
          <a:ext cx="348457" cy="169863"/>
          <a:chOff x="3974306" y="2805906"/>
          <a:chExt cx="348457" cy="173038"/>
        </a:xfrm>
      </xdr:grpSpPr>
      <xdr:cxnSp macro="">
        <xdr:nvCxnSpPr>
          <xdr:cNvPr id="7" name="直線矢印コネクタ 6">
            <a:extLst>
              <a:ext uri="{FF2B5EF4-FFF2-40B4-BE49-F238E27FC236}">
                <a16:creationId xmlns:a16="http://schemas.microsoft.com/office/drawing/2014/main" xmlns="" id="{07970EFF-1040-C54B-2CB4-F79BC0E96048}"/>
              </a:ext>
            </a:extLst>
          </xdr:cNvPr>
          <xdr:cNvCxnSpPr/>
        </xdr:nvCxnSpPr>
        <xdr:spPr>
          <a:xfrm flipV="1">
            <a:off x="3974306" y="2957512"/>
            <a:ext cx="348457" cy="238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xmlns="" id="{09A1299C-948D-B40F-572B-B57826D51C92}"/>
              </a:ext>
            </a:extLst>
          </xdr:cNvPr>
          <xdr:cNvCxnSpPr/>
        </xdr:nvCxnSpPr>
        <xdr:spPr>
          <a:xfrm>
            <a:off x="3985420" y="2805906"/>
            <a:ext cx="793" cy="17303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358321</xdr:colOff>
      <xdr:row>40</xdr:row>
      <xdr:rowOff>104321</xdr:rowOff>
    </xdr:from>
    <xdr:to>
      <xdr:col>6</xdr:col>
      <xdr:colOff>676275</xdr:colOff>
      <xdr:row>40</xdr:row>
      <xdr:rowOff>106650</xdr:rowOff>
    </xdr:to>
    <xdr:cxnSp macro="">
      <xdr:nvCxnSpPr>
        <xdr:cNvPr id="4" name="直線矢印コネクタ 3">
          <a:extLst>
            <a:ext uri="{FF2B5EF4-FFF2-40B4-BE49-F238E27FC236}">
              <a16:creationId xmlns:a16="http://schemas.microsoft.com/office/drawing/2014/main" xmlns="" id="{39D8F703-FB78-982C-247E-EA02D43D0129}"/>
            </a:ext>
          </a:extLst>
        </xdr:cNvPr>
        <xdr:cNvCxnSpPr/>
      </xdr:nvCxnSpPr>
      <xdr:spPr>
        <a:xfrm>
          <a:off x="4000500" y="8645071"/>
          <a:ext cx="317954" cy="232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200025</xdr:colOff>
      <xdr:row>8</xdr:row>
      <xdr:rowOff>180975</xdr:rowOff>
    </xdr:from>
    <xdr:ext cx="2588529" cy="328423"/>
    <xdr:sp macro="" textlink="">
      <xdr:nvSpPr>
        <xdr:cNvPr id="2" name="テキスト ボックス 1">
          <a:extLst>
            <a:ext uri="{FF2B5EF4-FFF2-40B4-BE49-F238E27FC236}">
              <a16:creationId xmlns:a16="http://schemas.microsoft.com/office/drawing/2014/main" xmlns="" id="{5434B7F7-07F9-E1A1-CF96-788D54635FA9}"/>
            </a:ext>
          </a:extLst>
        </xdr:cNvPr>
        <xdr:cNvSpPr txBox="1"/>
      </xdr:nvSpPr>
      <xdr:spPr>
        <a:xfrm>
          <a:off x="2266950" y="1828800"/>
          <a:ext cx="2588529" cy="328423"/>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データベース更新済み（</a:t>
          </a:r>
          <a:r>
            <a:rPr kumimoji="1" lang="en-US" altLang="ja-JP" sz="1100"/>
            <a:t>250201</a:t>
          </a:r>
          <a:r>
            <a:rPr kumimoji="1" lang="ja-JP" altLang="en-US" sz="1100"/>
            <a:t>菊池）</a:t>
          </a:r>
          <a:endParaRPr kumimoji="1" lang="en-US" altLang="ja-JP" sz="1100"/>
        </a:p>
      </xdr:txBody>
    </xdr:sp>
    <xdr:clientData/>
  </xdr:oneCellAnchor>
  <xdr:oneCellAnchor>
    <xdr:from>
      <xdr:col>3</xdr:col>
      <xdr:colOff>0</xdr:colOff>
      <xdr:row>27</xdr:row>
      <xdr:rowOff>0</xdr:rowOff>
    </xdr:from>
    <xdr:ext cx="2588529" cy="328423"/>
    <xdr:sp macro="" textlink="">
      <xdr:nvSpPr>
        <xdr:cNvPr id="4" name="テキスト ボックス 3">
          <a:extLst>
            <a:ext uri="{FF2B5EF4-FFF2-40B4-BE49-F238E27FC236}">
              <a16:creationId xmlns:a16="http://schemas.microsoft.com/office/drawing/2014/main" xmlns="" id="{F459E0A1-75A0-4B46-BFE5-3744BE679F7A}"/>
            </a:ext>
          </a:extLst>
        </xdr:cNvPr>
        <xdr:cNvSpPr txBox="1"/>
      </xdr:nvSpPr>
      <xdr:spPr>
        <a:xfrm>
          <a:off x="2066925" y="5543550"/>
          <a:ext cx="2588529" cy="328423"/>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データベース更新済み（</a:t>
          </a:r>
          <a:r>
            <a:rPr kumimoji="1" lang="en-US" altLang="ja-JP" sz="1100"/>
            <a:t>250201</a:t>
          </a:r>
          <a:r>
            <a:rPr kumimoji="1" lang="ja-JP" altLang="en-US" sz="1100"/>
            <a:t>菊池）</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6"/>
  <sheetViews>
    <sheetView showGridLines="0" topLeftCell="A18" zoomScaleNormal="100" workbookViewId="0">
      <selection activeCell="C25" sqref="C25"/>
    </sheetView>
  </sheetViews>
  <sheetFormatPr defaultRowHeight="18"/>
  <cols>
    <col min="1" max="3" width="4.58203125" customWidth="1"/>
  </cols>
  <sheetData>
    <row r="1" spans="1:4">
      <c r="A1" t="s">
        <v>316</v>
      </c>
    </row>
    <row r="3" spans="1:4">
      <c r="A3" t="s">
        <v>318</v>
      </c>
    </row>
    <row r="4" spans="1:4">
      <c r="B4" t="s">
        <v>317</v>
      </c>
    </row>
    <row r="6" spans="1:4">
      <c r="A6" t="s">
        <v>319</v>
      </c>
    </row>
    <row r="7" spans="1:4">
      <c r="B7" t="s">
        <v>322</v>
      </c>
    </row>
    <row r="8" spans="1:4">
      <c r="B8" t="s">
        <v>320</v>
      </c>
    </row>
    <row r="9" spans="1:4">
      <c r="C9" t="s">
        <v>321</v>
      </c>
    </row>
    <row r="10" spans="1:4">
      <c r="D10" t="s">
        <v>327</v>
      </c>
    </row>
    <row r="11" spans="1:4">
      <c r="D11" t="s">
        <v>328</v>
      </c>
    </row>
    <row r="13" spans="1:4">
      <c r="C13" t="s">
        <v>323</v>
      </c>
    </row>
    <row r="14" spans="1:4">
      <c r="D14" t="s">
        <v>324</v>
      </c>
    </row>
    <row r="15" spans="1:4">
      <c r="D15" t="s">
        <v>329</v>
      </c>
    </row>
    <row r="17" spans="2:4">
      <c r="C17" t="s">
        <v>325</v>
      </c>
    </row>
    <row r="18" spans="2:4">
      <c r="D18" t="s">
        <v>335</v>
      </c>
    </row>
    <row r="19" spans="2:4">
      <c r="D19" t="s">
        <v>326</v>
      </c>
    </row>
    <row r="21" spans="2:4">
      <c r="B21" t="s">
        <v>330</v>
      </c>
    </row>
    <row r="22" spans="2:4">
      <c r="C22" t="s">
        <v>331</v>
      </c>
    </row>
    <row r="23" spans="2:4">
      <c r="D23" t="s">
        <v>332</v>
      </c>
    </row>
    <row r="25" spans="2:4">
      <c r="C25" t="s">
        <v>351</v>
      </c>
    </row>
    <row r="26" spans="2:4">
      <c r="D26" t="s">
        <v>333</v>
      </c>
    </row>
    <row r="28" spans="2:4">
      <c r="C28" t="s">
        <v>334</v>
      </c>
    </row>
    <row r="29" spans="2:4">
      <c r="D29" t="s">
        <v>336</v>
      </c>
    </row>
    <row r="31" spans="2:4">
      <c r="C31" t="s">
        <v>337</v>
      </c>
    </row>
    <row r="32" spans="2:4">
      <c r="D32" t="s">
        <v>338</v>
      </c>
    </row>
    <row r="33" spans="3:4">
      <c r="D33" t="s">
        <v>339</v>
      </c>
    </row>
    <row r="35" spans="3:4">
      <c r="C35" t="s">
        <v>340</v>
      </c>
    </row>
    <row r="36" spans="3:4">
      <c r="D36" t="s">
        <v>341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2"/>
  <sheetViews>
    <sheetView showGridLines="0" tabSelected="1" zoomScaleNormal="100" zoomScaleSheetLayoutView="100" workbookViewId="0">
      <selection activeCell="A2" sqref="A2"/>
    </sheetView>
  </sheetViews>
  <sheetFormatPr defaultRowHeight="18"/>
  <cols>
    <col min="1" max="1" width="74.08203125" customWidth="1"/>
  </cols>
  <sheetData>
    <row r="1" spans="1:1" ht="22.5">
      <c r="A1" s="112" t="s">
        <v>167</v>
      </c>
    </row>
    <row r="2" spans="1:1" ht="228.75" customHeight="1">
      <c r="A2" s="113" t="s">
        <v>310</v>
      </c>
    </row>
  </sheetData>
  <sheetProtection algorithmName="SHA-512" hashValue="paUO6b/ijatIK20Y7Kbv7NlN2zHXuVcC0Uft1QGL8J1FWISAeIDuC7EgrGUnYZaFeiBFAV6qb4Qc0q6K9O4Yog==" saltValue="amr+nvOHIpvx5r3ytzR09g==" spinCount="100000" sheet="1" objects="1" scenarios="1"/>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AB77"/>
  <sheetViews>
    <sheetView showGridLines="0" view="pageBreakPreview" zoomScaleNormal="100" zoomScaleSheetLayoutView="100" workbookViewId="0">
      <selection activeCell="K30" sqref="K1:AB1048576"/>
    </sheetView>
  </sheetViews>
  <sheetFormatPr defaultColWidth="9" defaultRowHeight="16.5"/>
  <cols>
    <col min="1" max="1" width="2.83203125" style="114" customWidth="1"/>
    <col min="2" max="2" width="9" style="114" customWidth="1"/>
    <col min="3" max="7" width="9.33203125" style="114" customWidth="1"/>
    <col min="8" max="9" width="9" style="114" customWidth="1"/>
    <col min="10" max="10" width="3" style="114" customWidth="1"/>
    <col min="11" max="11" width="3.58203125" style="114" hidden="1" customWidth="1"/>
    <col min="12" max="13" width="2.75" style="133" hidden="1" customWidth="1"/>
    <col min="14" max="14" width="3.75" style="133" hidden="1" customWidth="1"/>
    <col min="15" max="15" width="4.25" style="133" hidden="1" customWidth="1"/>
    <col min="16" max="16" width="9.33203125" style="133" hidden="1" customWidth="1"/>
    <col min="17" max="17" width="4.33203125" style="133" hidden="1" customWidth="1"/>
    <col min="18" max="18" width="3.83203125" style="133" hidden="1" customWidth="1"/>
    <col min="19" max="19" width="4.08203125" style="133" hidden="1" customWidth="1"/>
    <col min="20" max="20" width="3.08203125" style="133" hidden="1" customWidth="1"/>
    <col min="21" max="21" width="3" style="133" hidden="1" customWidth="1"/>
    <col min="22" max="22" width="3.58203125" style="133" hidden="1" customWidth="1"/>
    <col min="23" max="23" width="5.5" style="133" hidden="1" customWidth="1"/>
    <col min="24" max="26" width="9" style="133" hidden="1" customWidth="1"/>
    <col min="27" max="28" width="9" style="114" hidden="1" customWidth="1"/>
    <col min="29" max="29" width="9" style="114" customWidth="1"/>
    <col min="30" max="16384" width="9" style="114"/>
  </cols>
  <sheetData>
    <row r="1" spans="1:9" ht="17" thickBot="1">
      <c r="A1" s="114" t="s">
        <v>0</v>
      </c>
    </row>
    <row r="2" spans="1:9" ht="17" thickBot="1">
      <c r="B2" s="129" t="s">
        <v>194</v>
      </c>
      <c r="C2" s="130"/>
      <c r="D2" s="114" t="s">
        <v>195</v>
      </c>
      <c r="E2" s="130"/>
      <c r="F2" s="114" t="s">
        <v>196</v>
      </c>
      <c r="G2" s="130"/>
      <c r="H2" s="114" t="s">
        <v>1</v>
      </c>
    </row>
    <row r="4" spans="1:9" ht="17" thickBot="1">
      <c r="A4" s="114" t="s">
        <v>2</v>
      </c>
    </row>
    <row r="5" spans="1:9" ht="17" thickBot="1">
      <c r="B5" s="114" t="s">
        <v>206</v>
      </c>
      <c r="D5" s="261"/>
      <c r="E5" s="262"/>
    </row>
    <row r="6" spans="1:9" ht="17.25" customHeight="1" thickBot="1">
      <c r="B6" s="114" t="s">
        <v>177</v>
      </c>
      <c r="D6" s="267"/>
      <c r="E6" s="268"/>
      <c r="F6" s="268"/>
      <c r="G6" s="268"/>
      <c r="H6" s="268"/>
      <c r="I6" s="269"/>
    </row>
    <row r="7" spans="1:9" ht="17.25" customHeight="1" thickBot="1">
      <c r="B7" s="114" t="s">
        <v>3</v>
      </c>
      <c r="D7" s="267"/>
      <c r="E7" s="268"/>
      <c r="F7" s="268"/>
      <c r="G7" s="268"/>
      <c r="H7" s="268"/>
      <c r="I7" s="269"/>
    </row>
    <row r="8" spans="1:9" ht="17" thickBot="1">
      <c r="B8" s="114" t="s">
        <v>197</v>
      </c>
      <c r="D8" s="136"/>
      <c r="E8" s="128" t="s">
        <v>109</v>
      </c>
    </row>
    <row r="9" spans="1:9" ht="19.5" customHeight="1" thickBot="1">
      <c r="B9" s="114" t="s">
        <v>4</v>
      </c>
      <c r="D9" s="263"/>
      <c r="E9" s="264"/>
      <c r="F9" s="265"/>
    </row>
    <row r="11" spans="1:9">
      <c r="A11" s="114" t="s">
        <v>5</v>
      </c>
    </row>
    <row r="13" spans="1:9" ht="17" thickBot="1">
      <c r="B13" s="114" t="s">
        <v>354</v>
      </c>
    </row>
    <row r="14" spans="1:9" ht="17" thickBot="1">
      <c r="H14" s="188"/>
      <c r="I14" s="189"/>
    </row>
    <row r="15" spans="1:9" ht="17" thickBot="1">
      <c r="F15" s="229" t="s">
        <v>6</v>
      </c>
      <c r="G15" s="230"/>
      <c r="H15" s="127" t="s">
        <v>194</v>
      </c>
      <c r="I15" s="131"/>
    </row>
    <row r="16" spans="1:9" ht="17" thickBot="1">
      <c r="B16" s="231" t="s">
        <v>43</v>
      </c>
      <c r="C16" s="232"/>
      <c r="D16" s="232"/>
      <c r="E16" s="233"/>
      <c r="F16" s="234" t="s">
        <v>44</v>
      </c>
      <c r="G16" s="235"/>
      <c r="H16" s="266" t="s">
        <v>45</v>
      </c>
      <c r="I16" s="235"/>
    </row>
    <row r="17" spans="2:9">
      <c r="B17" s="223" t="s">
        <v>7</v>
      </c>
      <c r="C17" s="224"/>
      <c r="D17" s="224"/>
      <c r="E17" s="225"/>
      <c r="F17" s="270"/>
      <c r="G17" s="271"/>
      <c r="H17" s="270"/>
      <c r="I17" s="271"/>
    </row>
    <row r="18" spans="2:9">
      <c r="B18" s="217" t="s">
        <v>8</v>
      </c>
      <c r="C18" s="218"/>
      <c r="D18" s="218"/>
      <c r="E18" s="219"/>
      <c r="F18" s="238"/>
      <c r="G18" s="239"/>
      <c r="H18" s="193"/>
      <c r="I18" s="194"/>
    </row>
    <row r="19" spans="2:9">
      <c r="B19" s="217" t="s">
        <v>9</v>
      </c>
      <c r="C19" s="218"/>
      <c r="D19" s="218"/>
      <c r="E19" s="219"/>
      <c r="F19" s="238"/>
      <c r="G19" s="239"/>
      <c r="H19" s="193"/>
      <c r="I19" s="194"/>
    </row>
    <row r="20" spans="2:9">
      <c r="B20" s="217" t="s">
        <v>10</v>
      </c>
      <c r="C20" s="218"/>
      <c r="D20" s="218"/>
      <c r="E20" s="219"/>
      <c r="F20" s="193"/>
      <c r="G20" s="194"/>
      <c r="H20" s="193"/>
      <c r="I20" s="194"/>
    </row>
    <row r="21" spans="2:9">
      <c r="B21" s="217" t="s">
        <v>11</v>
      </c>
      <c r="C21" s="218"/>
      <c r="D21" s="218"/>
      <c r="E21" s="219"/>
      <c r="F21" s="193"/>
      <c r="G21" s="194"/>
      <c r="H21" s="193"/>
      <c r="I21" s="194"/>
    </row>
    <row r="22" spans="2:9">
      <c r="B22" s="217" t="s">
        <v>12</v>
      </c>
      <c r="C22" s="218"/>
      <c r="D22" s="218"/>
      <c r="E22" s="219"/>
      <c r="F22" s="193"/>
      <c r="G22" s="194"/>
      <c r="H22" s="193"/>
      <c r="I22" s="194"/>
    </row>
    <row r="23" spans="2:9">
      <c r="B23" s="217" t="s">
        <v>13</v>
      </c>
      <c r="C23" s="218"/>
      <c r="D23" s="218"/>
      <c r="E23" s="219"/>
      <c r="F23" s="193"/>
      <c r="G23" s="194"/>
      <c r="H23" s="193"/>
      <c r="I23" s="194"/>
    </row>
    <row r="24" spans="2:9" ht="17" thickBot="1">
      <c r="B24" s="220" t="s">
        <v>14</v>
      </c>
      <c r="C24" s="221"/>
      <c r="D24" s="221"/>
      <c r="E24" s="222"/>
      <c r="F24" s="236">
        <f>SUM(F17:G23)</f>
        <v>0</v>
      </c>
      <c r="G24" s="237"/>
      <c r="H24" s="236">
        <f>SUM(H17:I23)</f>
        <v>0</v>
      </c>
      <c r="I24" s="237"/>
    </row>
    <row r="25" spans="2:9">
      <c r="B25" s="223" t="s">
        <v>15</v>
      </c>
      <c r="C25" s="224"/>
      <c r="D25" s="224"/>
      <c r="E25" s="225"/>
      <c r="F25" s="251"/>
      <c r="G25" s="252"/>
      <c r="H25" s="251"/>
      <c r="I25" s="252"/>
    </row>
    <row r="26" spans="2:9">
      <c r="B26" s="217" t="s">
        <v>16</v>
      </c>
      <c r="C26" s="218"/>
      <c r="D26" s="218"/>
      <c r="E26" s="219"/>
      <c r="F26" s="193"/>
      <c r="G26" s="194"/>
      <c r="H26" s="193"/>
      <c r="I26" s="194"/>
    </row>
    <row r="27" spans="2:9" ht="17" thickBot="1">
      <c r="B27" s="226" t="s">
        <v>17</v>
      </c>
      <c r="C27" s="227"/>
      <c r="D27" s="227"/>
      <c r="E27" s="228"/>
      <c r="F27" s="236">
        <f>SUM(F25:G26)</f>
        <v>0</v>
      </c>
      <c r="G27" s="237"/>
      <c r="H27" s="236">
        <f>SUM(H25:I26)</f>
        <v>0</v>
      </c>
      <c r="I27" s="237"/>
    </row>
    <row r="28" spans="2:9" ht="17" thickBot="1">
      <c r="B28" s="253" t="s">
        <v>18</v>
      </c>
      <c r="C28" s="254"/>
      <c r="D28" s="254"/>
      <c r="E28" s="255"/>
      <c r="F28" s="242">
        <f>F24+F27</f>
        <v>0</v>
      </c>
      <c r="G28" s="243"/>
      <c r="H28" s="242">
        <f>H24+H27</f>
        <v>0</v>
      </c>
      <c r="I28" s="243"/>
    </row>
    <row r="29" spans="2:9">
      <c r="B29" s="256" t="s">
        <v>19</v>
      </c>
      <c r="C29" s="257"/>
      <c r="D29" s="257"/>
      <c r="E29" s="258"/>
      <c r="F29" s="259"/>
      <c r="G29" s="260"/>
      <c r="H29" s="259"/>
      <c r="I29" s="260"/>
    </row>
    <row r="30" spans="2:9">
      <c r="B30" s="217" t="s">
        <v>20</v>
      </c>
      <c r="C30" s="218"/>
      <c r="D30" s="218"/>
      <c r="E30" s="219"/>
      <c r="F30" s="193"/>
      <c r="G30" s="194"/>
      <c r="H30" s="193"/>
      <c r="I30" s="194"/>
    </row>
    <row r="31" spans="2:9">
      <c r="B31" s="217" t="s">
        <v>21</v>
      </c>
      <c r="C31" s="218"/>
      <c r="D31" s="218"/>
      <c r="E31" s="219"/>
      <c r="F31" s="193"/>
      <c r="G31" s="194"/>
      <c r="H31" s="193"/>
      <c r="I31" s="194"/>
    </row>
    <row r="32" spans="2:9">
      <c r="B32" s="217" t="s">
        <v>22</v>
      </c>
      <c r="C32" s="218"/>
      <c r="D32" s="218"/>
      <c r="E32" s="219"/>
      <c r="F32" s="238"/>
      <c r="G32" s="239"/>
      <c r="H32" s="238"/>
      <c r="I32" s="239"/>
    </row>
    <row r="33" spans="1:27">
      <c r="B33" s="217" t="s">
        <v>23</v>
      </c>
      <c r="C33" s="218"/>
      <c r="D33" s="218"/>
      <c r="E33" s="219"/>
      <c r="F33" s="238"/>
      <c r="G33" s="239"/>
      <c r="H33" s="238"/>
      <c r="I33" s="239"/>
    </row>
    <row r="34" spans="1:27">
      <c r="B34" s="190" t="s">
        <v>342</v>
      </c>
      <c r="C34" s="191"/>
      <c r="D34" s="191"/>
      <c r="E34" s="192"/>
      <c r="F34" s="193"/>
      <c r="G34" s="194"/>
      <c r="H34" s="193"/>
      <c r="I34" s="194"/>
      <c r="L34" s="114" t="str">
        <f>IF(AND($H14&lt;&gt;"把握していない", $H14&lt;&gt;""), "OK", "入力不可")</f>
        <v>入力不可</v>
      </c>
    </row>
    <row r="35" spans="1:27">
      <c r="B35" s="217" t="str">
        <f>IF(L34="OK","⑯その他不燃物（廃プラを除く）","⑯その他不燃物（廃プラを含む）")</f>
        <v>⑯その他不燃物（廃プラを含む）</v>
      </c>
      <c r="C35" s="218"/>
      <c r="D35" s="218"/>
      <c r="E35" s="219"/>
      <c r="F35" s="193"/>
      <c r="G35" s="194"/>
      <c r="H35" s="193"/>
      <c r="I35" s="194"/>
    </row>
    <row r="36" spans="1:27" ht="17" thickBot="1">
      <c r="B36" s="244" t="s">
        <v>24</v>
      </c>
      <c r="C36" s="245"/>
      <c r="D36" s="245"/>
      <c r="E36" s="246"/>
      <c r="F36" s="240">
        <f>SUM(F29:G35)</f>
        <v>0</v>
      </c>
      <c r="G36" s="241"/>
      <c r="H36" s="240">
        <f>SUM(H29:I35)</f>
        <v>0</v>
      </c>
      <c r="I36" s="241"/>
    </row>
    <row r="37" spans="1:27" ht="17" thickBot="1">
      <c r="B37" s="244" t="s">
        <v>25</v>
      </c>
      <c r="C37" s="245"/>
      <c r="D37" s="245"/>
      <c r="E37" s="246"/>
      <c r="F37" s="242">
        <f>SUM(F28,F36)</f>
        <v>0</v>
      </c>
      <c r="G37" s="243"/>
      <c r="H37" s="242">
        <f>SUM(H28,H36)</f>
        <v>0</v>
      </c>
      <c r="I37" s="243"/>
    </row>
    <row r="39" spans="1:27">
      <c r="A39" s="114" t="s">
        <v>353</v>
      </c>
    </row>
    <row r="40" spans="1:27" ht="17" thickBot="1"/>
    <row r="41" spans="1:27" ht="17" thickBot="1">
      <c r="B41" s="114" t="s">
        <v>355</v>
      </c>
      <c r="H41" s="188"/>
      <c r="I41" s="189"/>
      <c r="L41" s="133" t="str">
        <f>IF(H41="飲食施設がある","アリ","ナシ")</f>
        <v>ナシ</v>
      </c>
    </row>
    <row r="43" spans="1:27" ht="18.5" thickBot="1">
      <c r="B43" s="1" t="s">
        <v>46</v>
      </c>
      <c r="C43"/>
      <c r="D43"/>
      <c r="E43"/>
      <c r="F43"/>
      <c r="G43"/>
      <c r="H43"/>
      <c r="I43"/>
      <c r="J43"/>
      <c r="K43"/>
      <c r="L43" s="134"/>
      <c r="M43" s="134"/>
      <c r="N43" s="134"/>
      <c r="O43" s="134"/>
      <c r="P43" s="134"/>
      <c r="Q43" s="134"/>
      <c r="R43" s="134"/>
      <c r="S43" s="134"/>
      <c r="T43" s="134"/>
      <c r="U43" s="135"/>
      <c r="V43" s="135"/>
      <c r="W43" s="135"/>
      <c r="X43" s="135"/>
    </row>
    <row r="44" spans="1:27" ht="48" customHeight="1">
      <c r="B44" s="210" t="s">
        <v>314</v>
      </c>
      <c r="C44" s="211"/>
      <c r="D44" s="211"/>
      <c r="E44" s="211"/>
      <c r="F44" s="211"/>
      <c r="G44" s="212"/>
      <c r="H44" s="208"/>
      <c r="I44" s="213"/>
      <c r="K44" s="114">
        <f>IFERROR(VLOOKUP(H44,マスタ!$AA$2:$AB$4,2,FALSE),0)</f>
        <v>0</v>
      </c>
    </row>
    <row r="45" spans="1:27" ht="48" customHeight="1">
      <c r="B45" s="195" t="s">
        <v>315</v>
      </c>
      <c r="C45" s="196"/>
      <c r="D45" s="196"/>
      <c r="E45" s="196"/>
      <c r="F45" s="196"/>
      <c r="G45" s="197"/>
      <c r="H45" s="249"/>
      <c r="I45" s="250"/>
      <c r="K45" s="114">
        <f>IFERROR(VLOOKUP(H45,マスタ!$AA$2:$AB$4,2,FALSE),0)</f>
        <v>0</v>
      </c>
    </row>
    <row r="46" spans="1:27" ht="48" customHeight="1">
      <c r="B46" s="195" t="s">
        <v>298</v>
      </c>
      <c r="C46" s="196"/>
      <c r="D46" s="196"/>
      <c r="E46" s="196"/>
      <c r="F46" s="196"/>
      <c r="G46" s="197"/>
      <c r="H46" s="249"/>
      <c r="I46" s="250"/>
      <c r="K46" s="114">
        <f>IFERROR(VLOOKUP(H46,マスタ!$AA$2:$AB$4,2,FALSE),0)</f>
        <v>0</v>
      </c>
    </row>
    <row r="47" spans="1:27" ht="30.75" customHeight="1" thickBot="1">
      <c r="B47" s="214" t="s">
        <v>290</v>
      </c>
      <c r="C47" s="215"/>
      <c r="D47" s="215"/>
      <c r="E47" s="215"/>
      <c r="F47" s="215"/>
      <c r="G47" s="216"/>
      <c r="H47" s="249"/>
      <c r="I47" s="250"/>
      <c r="K47" s="114">
        <f>IFERROR(VLOOKUP(H47,マスタ!$AA$2:$AB$4,2,FALSE),0)</f>
        <v>0</v>
      </c>
      <c r="O47" s="133" t="str">
        <f>IF(AND(H52="",H54="",H55="",H56="",H59="",H60="",H62="",H66="",H67="",H68="",H70=""),"入力なし","入力あり")</f>
        <v>入力なし</v>
      </c>
      <c r="S47" s="133" t="str">
        <f>IF(AND(H51="",H52="",H55="",H58="",H59="",H60="",H65="",H70=""),"入力なし","入力あり")</f>
        <v>入力なし</v>
      </c>
      <c r="W47" s="133" t="str">
        <f>IF(AND(H53="",H63="",H69=""),"入力なし","入力あり")</f>
        <v>入力なし</v>
      </c>
      <c r="Y47" s="133" t="s">
        <v>374</v>
      </c>
      <c r="AA47" s="114" t="s">
        <v>364</v>
      </c>
    </row>
    <row r="48" spans="1:27" ht="30.75" customHeight="1">
      <c r="B48" s="195" t="s">
        <v>270</v>
      </c>
      <c r="C48" s="196"/>
      <c r="D48" s="196"/>
      <c r="E48" s="196"/>
      <c r="F48" s="196"/>
      <c r="G48" s="197"/>
      <c r="H48" s="249"/>
      <c r="I48" s="250"/>
      <c r="K48" s="114">
        <f>IFERROR(VLOOKUP(H48,マスタ!$AA$2:$AB$4,2,FALSE),0)</f>
        <v>0</v>
      </c>
      <c r="L48" s="138" t="s">
        <v>274</v>
      </c>
      <c r="M48" s="139"/>
      <c r="N48" s="139"/>
      <c r="O48" s="140"/>
      <c r="P48" s="138" t="s">
        <v>275</v>
      </c>
      <c r="Q48" s="139"/>
      <c r="R48" s="139"/>
      <c r="S48" s="140"/>
      <c r="T48" s="138" t="s">
        <v>276</v>
      </c>
      <c r="U48" s="139"/>
      <c r="V48" s="139"/>
      <c r="W48" s="140"/>
      <c r="X48" s="114"/>
      <c r="Y48" s="187" t="s">
        <v>388</v>
      </c>
    </row>
    <row r="49" spans="2:24" ht="30.75" customHeight="1" thickBot="1">
      <c r="B49" s="200" t="s">
        <v>199</v>
      </c>
      <c r="C49" s="201"/>
      <c r="D49" s="201"/>
      <c r="E49" s="201"/>
      <c r="F49" s="201"/>
      <c r="G49" s="202"/>
      <c r="H49" s="247"/>
      <c r="I49" s="248"/>
      <c r="K49" s="114">
        <f>IFERROR(VLOOKUP(H49,マスタ!$AA$2:$AB$4,2,FALSE),0)</f>
        <v>0</v>
      </c>
      <c r="L49" s="144" t="s">
        <v>277</v>
      </c>
      <c r="M49" s="145" t="s">
        <v>278</v>
      </c>
      <c r="N49" s="146" t="s">
        <v>188</v>
      </c>
      <c r="O49" s="147" t="s">
        <v>66</v>
      </c>
      <c r="P49" s="144" t="s">
        <v>277</v>
      </c>
      <c r="Q49" s="145" t="s">
        <v>278</v>
      </c>
      <c r="R49" s="146" t="s">
        <v>188</v>
      </c>
      <c r="S49" s="147" t="s">
        <v>66</v>
      </c>
      <c r="T49" s="144" t="s">
        <v>277</v>
      </c>
      <c r="U49" s="145" t="s">
        <v>278</v>
      </c>
      <c r="V49" s="146" t="s">
        <v>188</v>
      </c>
      <c r="W49" s="147" t="s">
        <v>66</v>
      </c>
      <c r="X49" s="114"/>
    </row>
    <row r="50" spans="2:24" ht="18.5" thickBot="1">
      <c r="B50" s="1" t="s">
        <v>47</v>
      </c>
      <c r="C50"/>
      <c r="D50"/>
      <c r="E50"/>
      <c r="F50"/>
      <c r="G50"/>
      <c r="H50"/>
      <c r="I50" s="120"/>
      <c r="L50" s="141">
        <f>COUNTIF(L51:L77,"○")</f>
        <v>10</v>
      </c>
      <c r="M50" s="142">
        <f>L50*2</f>
        <v>20</v>
      </c>
      <c r="N50" s="143">
        <f>SUM(M51:M77)</f>
        <v>0</v>
      </c>
      <c r="O50" s="148" t="str">
        <f>IF(O47="入力なし","",IF(N50&lt;10,"✕","〇"))</f>
        <v/>
      </c>
      <c r="P50" s="141">
        <f>COUNTIF(P51:P77,"○")</f>
        <v>8</v>
      </c>
      <c r="Q50" s="142">
        <f>P50*2</f>
        <v>16</v>
      </c>
      <c r="R50" s="143">
        <f>SUM(Q51:Q77)</f>
        <v>0</v>
      </c>
      <c r="S50" s="148" t="str">
        <f>IF(S47="入力なし","",IF(R50&lt;7,"✕","〇"))</f>
        <v/>
      </c>
      <c r="T50" s="141">
        <f>COUNTIF(T51:T77,"○")</f>
        <v>1</v>
      </c>
      <c r="U50" s="142">
        <f>T50*2</f>
        <v>2</v>
      </c>
      <c r="V50" s="143">
        <f>SUM(U51:U77)</f>
        <v>0</v>
      </c>
      <c r="W50" s="148" t="str">
        <f>IF(W47="入力なし","",IF(AND(L41="ナシ",V50=0),"✕",IF(AND(L41="ナシ",V50=2),"〇",IF(AND(L41="アリ",V50&lt;3),"✕",IF(AND(L41="アリ",V50&gt;3),"〇")))))</f>
        <v/>
      </c>
      <c r="X50" s="114"/>
    </row>
    <row r="51" spans="2:24" ht="48" customHeight="1">
      <c r="B51" s="210" t="s">
        <v>191</v>
      </c>
      <c r="C51" s="211"/>
      <c r="D51" s="211"/>
      <c r="E51" s="211"/>
      <c r="F51" s="211"/>
      <c r="G51" s="212"/>
      <c r="H51" s="208"/>
      <c r="I51" s="209"/>
      <c r="K51" s="114">
        <f>IFERROR(VLOOKUP(H51,マスタ!$AA$2:$AB$4,2,FALSE),0)</f>
        <v>0</v>
      </c>
      <c r="L51" s="137"/>
      <c r="M51" s="137" t="b">
        <f>IF(L51="○",IF(H51=$Y$47,2,0))</f>
        <v>0</v>
      </c>
      <c r="P51" s="133" t="s">
        <v>279</v>
      </c>
      <c r="Q51" s="137">
        <f>IF(P51="○",IF(H51=$Y$47,2,0))</f>
        <v>0</v>
      </c>
      <c r="U51" s="133" t="b">
        <f>IF(T51="○",IF(H51=$Y$47,2,0))</f>
        <v>0</v>
      </c>
      <c r="X51" s="114"/>
    </row>
    <row r="52" spans="2:24" ht="48" customHeight="1">
      <c r="B52" s="195" t="s">
        <v>200</v>
      </c>
      <c r="C52" s="196"/>
      <c r="D52" s="196"/>
      <c r="E52" s="196"/>
      <c r="F52" s="196"/>
      <c r="G52" s="197"/>
      <c r="H52" s="198"/>
      <c r="I52" s="199"/>
      <c r="K52" s="114">
        <f>IFERROR(VLOOKUP(H52,マスタ!$AA$2:$AB$4,2,FALSE),0)</f>
        <v>0</v>
      </c>
      <c r="L52" s="137" t="s">
        <v>279</v>
      </c>
      <c r="M52" s="137">
        <f t="shared" ref="M52:M56" si="0">IF(L52="○",IF(H52=$Y$47,2,0))</f>
        <v>0</v>
      </c>
      <c r="P52" s="133" t="s">
        <v>279</v>
      </c>
      <c r="Q52" s="137">
        <f t="shared" ref="Q52:Q56" si="1">IF(P52="○",IF(H52=$Y$47,2,0))</f>
        <v>0</v>
      </c>
      <c r="U52" s="133" t="b">
        <f t="shared" ref="U52:U56" si="2">IF(T52="○",IF(H52=$Y$47,2,0))</f>
        <v>0</v>
      </c>
      <c r="X52" s="114"/>
    </row>
    <row r="53" spans="2:24" ht="66.75" customHeight="1">
      <c r="B53" s="195" t="s">
        <v>367</v>
      </c>
      <c r="C53" s="196"/>
      <c r="D53" s="196"/>
      <c r="E53" s="196"/>
      <c r="F53" s="196"/>
      <c r="G53" s="197"/>
      <c r="H53" s="198"/>
      <c r="I53" s="199"/>
      <c r="K53" s="114">
        <f>IFERROR(VLOOKUP(H53,マスタ!$AA$2:$AB$4,2,FALSE),0)</f>
        <v>0</v>
      </c>
      <c r="L53" s="137"/>
      <c r="M53" s="137" t="b">
        <f t="shared" si="0"/>
        <v>0</v>
      </c>
      <c r="Q53" s="137" t="b">
        <f t="shared" si="1"/>
        <v>0</v>
      </c>
      <c r="T53" s="185" t="str">
        <f>IF(L41="アリ","○","")</f>
        <v/>
      </c>
      <c r="U53" s="133" t="b">
        <f t="shared" si="2"/>
        <v>0</v>
      </c>
      <c r="X53" s="114"/>
    </row>
    <row r="54" spans="2:24" ht="63.75" customHeight="1">
      <c r="B54" s="195" t="s">
        <v>368</v>
      </c>
      <c r="C54" s="196"/>
      <c r="D54" s="196"/>
      <c r="E54" s="196"/>
      <c r="F54" s="196"/>
      <c r="G54" s="197"/>
      <c r="H54" s="198"/>
      <c r="I54" s="199"/>
      <c r="K54" s="114">
        <f>IFERROR(VLOOKUP(H54,マスタ!$AA$2:$AB$4,2,FALSE),0)</f>
        <v>0</v>
      </c>
      <c r="L54" s="184" t="str">
        <f>IF(L41="アリ","○","")</f>
        <v/>
      </c>
      <c r="M54" s="137" t="b">
        <f t="shared" si="0"/>
        <v>0</v>
      </c>
      <c r="Q54" s="137" t="b">
        <f t="shared" si="1"/>
        <v>0</v>
      </c>
      <c r="U54" s="133" t="b">
        <f t="shared" si="2"/>
        <v>0</v>
      </c>
      <c r="X54" s="114"/>
    </row>
    <row r="55" spans="2:24" ht="48" customHeight="1">
      <c r="B55" s="195" t="s">
        <v>192</v>
      </c>
      <c r="C55" s="196"/>
      <c r="D55" s="196"/>
      <c r="E55" s="196"/>
      <c r="F55" s="196"/>
      <c r="G55" s="197"/>
      <c r="H55" s="198"/>
      <c r="I55" s="199"/>
      <c r="K55" s="114">
        <f>IFERROR(VLOOKUP(H55,マスタ!$AA$2:$AB$4,2,FALSE),0)</f>
        <v>0</v>
      </c>
      <c r="L55" s="137" t="s">
        <v>279</v>
      </c>
      <c r="M55" s="137">
        <f t="shared" si="0"/>
        <v>0</v>
      </c>
      <c r="P55" s="133" t="s">
        <v>279</v>
      </c>
      <c r="Q55" s="137">
        <f t="shared" si="1"/>
        <v>0</v>
      </c>
      <c r="U55" s="133" t="b">
        <f t="shared" si="2"/>
        <v>0</v>
      </c>
      <c r="X55" s="114"/>
    </row>
    <row r="56" spans="2:24" ht="48" customHeight="1" thickBot="1">
      <c r="B56" s="200" t="s">
        <v>203</v>
      </c>
      <c r="C56" s="201"/>
      <c r="D56" s="201"/>
      <c r="E56" s="201"/>
      <c r="F56" s="201"/>
      <c r="G56" s="202"/>
      <c r="H56" s="203"/>
      <c r="I56" s="204"/>
      <c r="K56" s="114">
        <f>IFERROR(VLOOKUP(H56,マスタ!$AA$2:$AB$4,2,FALSE),0)</f>
        <v>0</v>
      </c>
      <c r="L56" s="137" t="s">
        <v>279</v>
      </c>
      <c r="M56" s="137">
        <f t="shared" si="0"/>
        <v>0</v>
      </c>
      <c r="Q56" s="137" t="b">
        <f t="shared" si="1"/>
        <v>0</v>
      </c>
      <c r="U56" s="133" t="b">
        <f t="shared" si="2"/>
        <v>0</v>
      </c>
      <c r="X56" s="114"/>
    </row>
    <row r="57" spans="2:24" ht="18.5" thickBot="1">
      <c r="B57" s="1" t="s">
        <v>48</v>
      </c>
      <c r="C57"/>
      <c r="D57"/>
      <c r="E57"/>
      <c r="F57"/>
      <c r="G57"/>
      <c r="H57"/>
      <c r="I57" s="120"/>
      <c r="L57" s="137"/>
      <c r="M57" s="137"/>
      <c r="X57" s="114"/>
    </row>
    <row r="58" spans="2:24" ht="30.75" customHeight="1">
      <c r="B58" s="210" t="s">
        <v>193</v>
      </c>
      <c r="C58" s="211"/>
      <c r="D58" s="211"/>
      <c r="E58" s="211"/>
      <c r="F58" s="211"/>
      <c r="G58" s="212"/>
      <c r="H58" s="208"/>
      <c r="I58" s="209"/>
      <c r="K58" s="114">
        <f>IFERROR(VLOOKUP(H58,マスタ!$AA$2:$AB$4,2,FALSE),0)</f>
        <v>0</v>
      </c>
      <c r="L58" s="137"/>
      <c r="M58" s="137" t="b">
        <f>IF(L58="○",IF(H58=$Y$47,2,0))</f>
        <v>0</v>
      </c>
      <c r="P58" s="133" t="s">
        <v>279</v>
      </c>
      <c r="Q58" s="137">
        <f>IF(P58="○",IF(H58=$Y$47,2,0))</f>
        <v>0</v>
      </c>
      <c r="U58" s="133" t="b">
        <f>IF(T58="○",IF(H58=$Y$47,2,0))</f>
        <v>0</v>
      </c>
      <c r="X58" s="114"/>
    </row>
    <row r="59" spans="2:24" ht="33" customHeight="1">
      <c r="B59" s="195" t="s">
        <v>204</v>
      </c>
      <c r="C59" s="196"/>
      <c r="D59" s="196"/>
      <c r="E59" s="196"/>
      <c r="F59" s="196"/>
      <c r="G59" s="197"/>
      <c r="H59" s="198"/>
      <c r="I59" s="199"/>
      <c r="K59" s="114">
        <f>IFERROR(VLOOKUP(H59,マスタ!$AA$2:$AB$4,2,FALSE),0)</f>
        <v>0</v>
      </c>
      <c r="L59" s="137" t="s">
        <v>279</v>
      </c>
      <c r="M59" s="137">
        <f t="shared" ref="M59:M63" si="3">IF(L59="○",IF(H59=$Y$47,2,0))</f>
        <v>0</v>
      </c>
      <c r="P59" s="133" t="s">
        <v>279</v>
      </c>
      <c r="Q59" s="137">
        <f t="shared" ref="Q59:Q63" si="4">IF(P59="○",IF(H59=$Y$47,2,0))</f>
        <v>0</v>
      </c>
      <c r="U59" s="133" t="b">
        <f t="shared" ref="U59:U63" si="5">IF(T59="○",IF(H59=$Y$47,2,0))</f>
        <v>0</v>
      </c>
      <c r="X59" s="114"/>
    </row>
    <row r="60" spans="2:24" ht="33" customHeight="1">
      <c r="B60" s="195" t="s">
        <v>369</v>
      </c>
      <c r="C60" s="196"/>
      <c r="D60" s="196"/>
      <c r="E60" s="196"/>
      <c r="F60" s="196"/>
      <c r="G60" s="197"/>
      <c r="H60" s="198"/>
      <c r="I60" s="199"/>
      <c r="K60" s="114">
        <f>IFERROR(VLOOKUP(H60,マスタ!$AA$2:$AB$4,2,FALSE),0)</f>
        <v>0</v>
      </c>
      <c r="L60" s="137" t="s">
        <v>279</v>
      </c>
      <c r="M60" s="137">
        <f t="shared" si="3"/>
        <v>0</v>
      </c>
      <c r="P60" s="133" t="s">
        <v>279</v>
      </c>
      <c r="Q60" s="137">
        <f t="shared" si="4"/>
        <v>0</v>
      </c>
      <c r="U60" s="133" t="b">
        <f t="shared" si="5"/>
        <v>0</v>
      </c>
      <c r="X60" s="114"/>
    </row>
    <row r="61" spans="2:24" ht="47.25" customHeight="1">
      <c r="B61" s="195" t="s">
        <v>370</v>
      </c>
      <c r="C61" s="196"/>
      <c r="D61" s="196"/>
      <c r="E61" s="196"/>
      <c r="F61" s="196"/>
      <c r="G61" s="197"/>
      <c r="H61" s="198"/>
      <c r="I61" s="199"/>
      <c r="K61" s="114">
        <f>IFERROR(VLOOKUP(H61,マスタ!$AA$2:$AB$4,2,FALSE),0)</f>
        <v>0</v>
      </c>
      <c r="L61" s="137"/>
      <c r="M61" s="137" t="b">
        <f>IF(L61="○",IF(H61=$Y$47,2,0))</f>
        <v>0</v>
      </c>
      <c r="Q61" s="137" t="b">
        <f t="shared" si="4"/>
        <v>0</v>
      </c>
      <c r="U61" s="133" t="b">
        <f t="shared" si="5"/>
        <v>0</v>
      </c>
      <c r="X61" s="114"/>
    </row>
    <row r="62" spans="2:24" ht="30.75" customHeight="1">
      <c r="B62" s="195" t="s">
        <v>371</v>
      </c>
      <c r="C62" s="196"/>
      <c r="D62" s="196"/>
      <c r="E62" s="196"/>
      <c r="F62" s="196"/>
      <c r="G62" s="197"/>
      <c r="H62" s="198"/>
      <c r="I62" s="199"/>
      <c r="K62" s="114">
        <f>IFERROR(VLOOKUP(H62,マスタ!$AA$2:$AB$4,2,FALSE),0)</f>
        <v>0</v>
      </c>
      <c r="L62" s="137" t="s">
        <v>279</v>
      </c>
      <c r="M62" s="137">
        <f t="shared" si="3"/>
        <v>0</v>
      </c>
      <c r="Q62" s="137" t="b">
        <f t="shared" si="4"/>
        <v>0</v>
      </c>
      <c r="U62" s="133" t="b">
        <f t="shared" si="5"/>
        <v>0</v>
      </c>
      <c r="X62" s="114"/>
    </row>
    <row r="63" spans="2:24" ht="48" customHeight="1" thickBot="1">
      <c r="B63" s="200" t="s">
        <v>313</v>
      </c>
      <c r="C63" s="201"/>
      <c r="D63" s="201"/>
      <c r="E63" s="201"/>
      <c r="F63" s="201"/>
      <c r="G63" s="202"/>
      <c r="H63" s="203"/>
      <c r="I63" s="204"/>
      <c r="K63" s="114">
        <f>IFERROR(VLOOKUP(H63,マスタ!$AA$2:$AB$4,2,FALSE),0)</f>
        <v>0</v>
      </c>
      <c r="L63" s="137"/>
      <c r="M63" s="137" t="b">
        <f t="shared" si="3"/>
        <v>0</v>
      </c>
      <c r="Q63" s="137" t="b">
        <f t="shared" si="4"/>
        <v>0</v>
      </c>
      <c r="T63" s="133" t="s">
        <v>279</v>
      </c>
      <c r="U63" s="133">
        <f t="shared" si="5"/>
        <v>0</v>
      </c>
      <c r="X63" s="114"/>
    </row>
    <row r="64" spans="2:24" ht="18.5" thickBot="1">
      <c r="B64" s="1" t="s">
        <v>49</v>
      </c>
      <c r="C64"/>
      <c r="D64"/>
      <c r="E64"/>
      <c r="F64"/>
      <c r="G64"/>
      <c r="H64"/>
      <c r="I64" s="120"/>
      <c r="L64" s="137"/>
      <c r="M64" s="137"/>
      <c r="X64" s="114"/>
    </row>
    <row r="65" spans="2:24" ht="48" customHeight="1">
      <c r="B65" s="210" t="s">
        <v>293</v>
      </c>
      <c r="C65" s="211"/>
      <c r="D65" s="211"/>
      <c r="E65" s="211"/>
      <c r="F65" s="211"/>
      <c r="G65" s="212"/>
      <c r="H65" s="208"/>
      <c r="I65" s="209"/>
      <c r="K65" s="114">
        <f>IFERROR(VLOOKUP(H65,マスタ!$AA$2:$AB$4,2,FALSE),0)</f>
        <v>0</v>
      </c>
      <c r="L65" s="137"/>
      <c r="M65" s="137" t="b">
        <f>IF(L65="○",IF(H65=$Y$47,2,0))</f>
        <v>0</v>
      </c>
      <c r="P65" s="133" t="s">
        <v>279</v>
      </c>
      <c r="Q65" s="137">
        <f>IF(P65="○",IF(H65=$Y$47,2,0))</f>
        <v>0</v>
      </c>
      <c r="U65" s="133" t="b">
        <f>IF(T65="○",IF(H65=$Y$47,2,0))</f>
        <v>0</v>
      </c>
      <c r="X65" s="114"/>
    </row>
    <row r="66" spans="2:24" ht="30.75" customHeight="1">
      <c r="B66" s="195" t="s">
        <v>312</v>
      </c>
      <c r="C66" s="196"/>
      <c r="D66" s="196"/>
      <c r="E66" s="196"/>
      <c r="F66" s="196"/>
      <c r="G66" s="197"/>
      <c r="H66" s="198"/>
      <c r="I66" s="199"/>
      <c r="K66" s="114">
        <f>IFERROR(VLOOKUP(H66,マスタ!$AA$2:$AB$4,2,FALSE),0)</f>
        <v>0</v>
      </c>
      <c r="L66" s="137" t="s">
        <v>279</v>
      </c>
      <c r="M66" s="137">
        <f t="shared" ref="M66:M70" si="6">IF(L66="○",IF(H66=$Y$47,2,0))</f>
        <v>0</v>
      </c>
      <c r="Q66" s="137" t="b">
        <f t="shared" ref="Q66:Q70" si="7">IF(P66="○",IF(H66=$Y$47,2,0))</f>
        <v>0</v>
      </c>
      <c r="U66" s="133" t="b">
        <f t="shared" ref="U66:U70" si="8">IF(T66="○",IF(H66=$Y$47,2,0))</f>
        <v>0</v>
      </c>
      <c r="X66" s="114"/>
    </row>
    <row r="67" spans="2:24" ht="30.75" customHeight="1">
      <c r="B67" s="195" t="s">
        <v>372</v>
      </c>
      <c r="C67" s="196"/>
      <c r="D67" s="196"/>
      <c r="E67" s="196"/>
      <c r="F67" s="196"/>
      <c r="G67" s="197"/>
      <c r="H67" s="198"/>
      <c r="I67" s="199"/>
      <c r="K67" s="114">
        <f>IFERROR(VLOOKUP(H67,マスタ!$AA$2:$AB$4,2,FALSE),0)</f>
        <v>0</v>
      </c>
      <c r="L67" s="137" t="s">
        <v>279</v>
      </c>
      <c r="M67" s="137">
        <f t="shared" si="6"/>
        <v>0</v>
      </c>
      <c r="Q67" s="137" t="b">
        <f t="shared" si="7"/>
        <v>0</v>
      </c>
      <c r="U67" s="133" t="b">
        <f t="shared" si="8"/>
        <v>0</v>
      </c>
      <c r="X67" s="114"/>
    </row>
    <row r="68" spans="2:24" ht="48" customHeight="1">
      <c r="B68" s="195" t="s">
        <v>294</v>
      </c>
      <c r="C68" s="196"/>
      <c r="D68" s="196"/>
      <c r="E68" s="196"/>
      <c r="F68" s="196"/>
      <c r="G68" s="197"/>
      <c r="H68" s="198"/>
      <c r="I68" s="199"/>
      <c r="K68" s="114">
        <f>IFERROR(VLOOKUP(H68,マスタ!$AA$2:$AB$4,2,FALSE),0)</f>
        <v>0</v>
      </c>
      <c r="L68" s="137" t="s">
        <v>279</v>
      </c>
      <c r="M68" s="137">
        <f>IF(L68="○",IF(H68=$Y$47,2,0))</f>
        <v>0</v>
      </c>
      <c r="Q68" s="137" t="b">
        <f t="shared" si="7"/>
        <v>0</v>
      </c>
      <c r="U68" s="133" t="b">
        <f t="shared" si="8"/>
        <v>0</v>
      </c>
      <c r="X68" s="114"/>
    </row>
    <row r="69" spans="2:24" ht="62.25" customHeight="1">
      <c r="B69" s="195" t="s">
        <v>373</v>
      </c>
      <c r="C69" s="196"/>
      <c r="D69" s="196"/>
      <c r="E69" s="196"/>
      <c r="F69" s="196"/>
      <c r="G69" s="197"/>
      <c r="H69" s="198"/>
      <c r="I69" s="199"/>
      <c r="K69" s="114">
        <f>IFERROR(VLOOKUP(H69,マスタ!$AA$2:$AB$4,2,FALSE),0)</f>
        <v>0</v>
      </c>
      <c r="L69" s="137"/>
      <c r="M69" s="137" t="b">
        <f t="shared" si="6"/>
        <v>0</v>
      </c>
      <c r="Q69" s="137" t="b">
        <f t="shared" si="7"/>
        <v>0</v>
      </c>
      <c r="T69" s="185" t="str">
        <f>IF(L41="アリ","○","")</f>
        <v/>
      </c>
      <c r="U69" s="133" t="b">
        <f t="shared" si="8"/>
        <v>0</v>
      </c>
      <c r="X69" s="114"/>
    </row>
    <row r="70" spans="2:24" ht="30.75" customHeight="1" thickBot="1">
      <c r="B70" s="200" t="s">
        <v>201</v>
      </c>
      <c r="C70" s="201"/>
      <c r="D70" s="201"/>
      <c r="E70" s="201"/>
      <c r="F70" s="201"/>
      <c r="G70" s="202"/>
      <c r="H70" s="203"/>
      <c r="I70" s="204"/>
      <c r="K70" s="114">
        <f>IFERROR(VLOOKUP(H70,マスタ!$AA$2:$AB$4,2,FALSE),0)</f>
        <v>0</v>
      </c>
      <c r="L70" s="137" t="s">
        <v>279</v>
      </c>
      <c r="M70" s="137">
        <f t="shared" si="6"/>
        <v>0</v>
      </c>
      <c r="P70" s="133" t="s">
        <v>279</v>
      </c>
      <c r="Q70" s="137">
        <f t="shared" si="7"/>
        <v>0</v>
      </c>
      <c r="U70" s="133" t="b">
        <f t="shared" si="8"/>
        <v>0</v>
      </c>
      <c r="X70" s="114"/>
    </row>
    <row r="71" spans="2:24" ht="18.5" thickBot="1">
      <c r="B71" s="1" t="s">
        <v>50</v>
      </c>
      <c r="C71"/>
      <c r="D71"/>
      <c r="E71"/>
      <c r="F71"/>
      <c r="G71"/>
      <c r="H71"/>
      <c r="I71" s="120"/>
      <c r="L71" s="137"/>
      <c r="M71" s="137"/>
      <c r="X71" s="114"/>
    </row>
    <row r="72" spans="2:24" ht="49.5" customHeight="1">
      <c r="B72" s="205" t="s">
        <v>311</v>
      </c>
      <c r="C72" s="206"/>
      <c r="D72" s="206"/>
      <c r="E72" s="206"/>
      <c r="F72" s="206"/>
      <c r="G72" s="207"/>
      <c r="H72" s="208"/>
      <c r="I72" s="209"/>
      <c r="K72" s="114">
        <f>IFERROR(VLOOKUP(H72,マスタ!$AA$2:$AB$4,2,FALSE),0)</f>
        <v>0</v>
      </c>
    </row>
    <row r="73" spans="2:24" ht="30.75" customHeight="1">
      <c r="B73" s="195" t="s">
        <v>295</v>
      </c>
      <c r="C73" s="196"/>
      <c r="D73" s="196"/>
      <c r="E73" s="196"/>
      <c r="F73" s="196"/>
      <c r="G73" s="197"/>
      <c r="H73" s="198"/>
      <c r="I73" s="199"/>
      <c r="K73" s="114">
        <f>IFERROR(VLOOKUP(H73,マスタ!$AA$2:$AB$4,2,FALSE),0)</f>
        <v>0</v>
      </c>
    </row>
    <row r="74" spans="2:24" ht="48" customHeight="1">
      <c r="B74" s="195" t="s">
        <v>198</v>
      </c>
      <c r="C74" s="196"/>
      <c r="D74" s="196"/>
      <c r="E74" s="196"/>
      <c r="F74" s="196"/>
      <c r="G74" s="197"/>
      <c r="H74" s="198"/>
      <c r="I74" s="199"/>
      <c r="K74" s="114">
        <f>IFERROR(VLOOKUP(H74,マスタ!$AA$2:$AB$4,2,FALSE),0)</f>
        <v>0</v>
      </c>
    </row>
    <row r="75" spans="2:24" ht="48" customHeight="1">
      <c r="B75" s="195" t="s">
        <v>296</v>
      </c>
      <c r="C75" s="196"/>
      <c r="D75" s="196"/>
      <c r="E75" s="196"/>
      <c r="F75" s="196"/>
      <c r="G75" s="197"/>
      <c r="H75" s="198"/>
      <c r="I75" s="199"/>
      <c r="K75" s="114">
        <f>IFERROR(VLOOKUP(H75,マスタ!$AA$2:$AB$4,2,FALSE),0)</f>
        <v>0</v>
      </c>
    </row>
    <row r="76" spans="2:24" ht="30.75" customHeight="1">
      <c r="B76" s="195" t="s">
        <v>202</v>
      </c>
      <c r="C76" s="196"/>
      <c r="D76" s="196"/>
      <c r="E76" s="196"/>
      <c r="F76" s="196"/>
      <c r="G76" s="197"/>
      <c r="H76" s="198"/>
      <c r="I76" s="199"/>
      <c r="K76" s="114">
        <f>IFERROR(VLOOKUP(H76,マスタ!$AA$2:$AB$4,2,FALSE),0)</f>
        <v>0</v>
      </c>
    </row>
    <row r="77" spans="2:24" ht="30.75" customHeight="1" thickBot="1">
      <c r="B77" s="200" t="s">
        <v>297</v>
      </c>
      <c r="C77" s="201"/>
      <c r="D77" s="201"/>
      <c r="E77" s="201"/>
      <c r="F77" s="201"/>
      <c r="G77" s="202"/>
      <c r="H77" s="203"/>
      <c r="I77" s="204"/>
      <c r="K77" s="114">
        <f>IFERROR(VLOOKUP(H77,マスタ!$AA$2:$AB$4,2,FALSE),0)</f>
        <v>0</v>
      </c>
    </row>
  </sheetData>
  <sheetProtection algorithmName="SHA-512" hashValue="x/CykmwvO1oKmC4wMMofoDHE1oihwlTnuoKNkYwVulX0uByQEZqcmJ70qvj+hNUDFMo5tG3nscmT0awots+VVg==" saltValue="kIn/uEnKXFQEemeZguwoBw==" spinCount="100000" sheet="1" objects="1" scenarios="1"/>
  <mergeCells count="133">
    <mergeCell ref="D5:E5"/>
    <mergeCell ref="D9:F9"/>
    <mergeCell ref="H16:I16"/>
    <mergeCell ref="B32:E32"/>
    <mergeCell ref="B33:E33"/>
    <mergeCell ref="B21:E21"/>
    <mergeCell ref="D6:I6"/>
    <mergeCell ref="D7:I7"/>
    <mergeCell ref="H20:I20"/>
    <mergeCell ref="F21:G21"/>
    <mergeCell ref="H21:I21"/>
    <mergeCell ref="F22:G22"/>
    <mergeCell ref="H22:I22"/>
    <mergeCell ref="F17:G17"/>
    <mergeCell ref="H17:I17"/>
    <mergeCell ref="F18:G18"/>
    <mergeCell ref="H18:I18"/>
    <mergeCell ref="F19:G19"/>
    <mergeCell ref="H19:I19"/>
    <mergeCell ref="H26:I26"/>
    <mergeCell ref="F27:G27"/>
    <mergeCell ref="H27:I27"/>
    <mergeCell ref="F28:G28"/>
    <mergeCell ref="H28:I28"/>
    <mergeCell ref="H23:I23"/>
    <mergeCell ref="H24:I24"/>
    <mergeCell ref="F25:G25"/>
    <mergeCell ref="H25:I25"/>
    <mergeCell ref="B28:E28"/>
    <mergeCell ref="B29:E29"/>
    <mergeCell ref="F29:G29"/>
    <mergeCell ref="H29:I29"/>
    <mergeCell ref="F32:G32"/>
    <mergeCell ref="H32:I32"/>
    <mergeCell ref="F33:G33"/>
    <mergeCell ref="H33:I33"/>
    <mergeCell ref="F35:G35"/>
    <mergeCell ref="H35:I35"/>
    <mergeCell ref="F30:G30"/>
    <mergeCell ref="H30:I30"/>
    <mergeCell ref="F31:G31"/>
    <mergeCell ref="H31:I31"/>
    <mergeCell ref="B51:G51"/>
    <mergeCell ref="H51:I51"/>
    <mergeCell ref="B30:E30"/>
    <mergeCell ref="B31:E31"/>
    <mergeCell ref="F36:G36"/>
    <mergeCell ref="H36:I36"/>
    <mergeCell ref="F37:G37"/>
    <mergeCell ref="H37:I37"/>
    <mergeCell ref="B35:E35"/>
    <mergeCell ref="B36:E36"/>
    <mergeCell ref="B37:E37"/>
    <mergeCell ref="H49:I49"/>
    <mergeCell ref="H48:I48"/>
    <mergeCell ref="H47:I47"/>
    <mergeCell ref="H46:I46"/>
    <mergeCell ref="H45:I45"/>
    <mergeCell ref="B22:E22"/>
    <mergeCell ref="B23:E23"/>
    <mergeCell ref="B24:E24"/>
    <mergeCell ref="B25:E25"/>
    <mergeCell ref="B26:E26"/>
    <mergeCell ref="B27:E27"/>
    <mergeCell ref="F15:G15"/>
    <mergeCell ref="B16:E16"/>
    <mergeCell ref="B17:E17"/>
    <mergeCell ref="B18:E18"/>
    <mergeCell ref="B19:E19"/>
    <mergeCell ref="B20:E20"/>
    <mergeCell ref="F26:G26"/>
    <mergeCell ref="F20:G20"/>
    <mergeCell ref="F16:G16"/>
    <mergeCell ref="F23:G23"/>
    <mergeCell ref="F24:G24"/>
    <mergeCell ref="H44:I44"/>
    <mergeCell ref="B44:G44"/>
    <mergeCell ref="B45:G45"/>
    <mergeCell ref="B46:G46"/>
    <mergeCell ref="B47:G47"/>
    <mergeCell ref="B48:G48"/>
    <mergeCell ref="B49:G49"/>
    <mergeCell ref="B52:G52"/>
    <mergeCell ref="H52:I52"/>
    <mergeCell ref="B53:G53"/>
    <mergeCell ref="H53:I53"/>
    <mergeCell ref="B54:G54"/>
    <mergeCell ref="H54:I54"/>
    <mergeCell ref="B55:G55"/>
    <mergeCell ref="H55:I55"/>
    <mergeCell ref="B56:G56"/>
    <mergeCell ref="H56:I56"/>
    <mergeCell ref="B58:G58"/>
    <mergeCell ref="H58:I58"/>
    <mergeCell ref="H67:I67"/>
    <mergeCell ref="B68:G68"/>
    <mergeCell ref="H68:I68"/>
    <mergeCell ref="B75:G75"/>
    <mergeCell ref="H75:I75"/>
    <mergeCell ref="B59:G59"/>
    <mergeCell ref="H59:I59"/>
    <mergeCell ref="B60:G60"/>
    <mergeCell ref="H60:I60"/>
    <mergeCell ref="B61:G61"/>
    <mergeCell ref="H61:I61"/>
    <mergeCell ref="B62:G62"/>
    <mergeCell ref="H62:I62"/>
    <mergeCell ref="B63:G63"/>
    <mergeCell ref="H63:I63"/>
    <mergeCell ref="H41:I41"/>
    <mergeCell ref="H14:I14"/>
    <mergeCell ref="B34:E34"/>
    <mergeCell ref="F34:G34"/>
    <mergeCell ref="H34:I34"/>
    <mergeCell ref="B76:G76"/>
    <mergeCell ref="H76:I76"/>
    <mergeCell ref="B77:G77"/>
    <mergeCell ref="H77:I77"/>
    <mergeCell ref="B69:G69"/>
    <mergeCell ref="H69:I69"/>
    <mergeCell ref="B70:G70"/>
    <mergeCell ref="H70:I70"/>
    <mergeCell ref="B72:G72"/>
    <mergeCell ref="H72:I72"/>
    <mergeCell ref="B73:G73"/>
    <mergeCell ref="H73:I73"/>
    <mergeCell ref="B74:G74"/>
    <mergeCell ref="H74:I74"/>
    <mergeCell ref="B65:G65"/>
    <mergeCell ref="H65:I65"/>
    <mergeCell ref="B66:G66"/>
    <mergeCell ref="H66:I66"/>
    <mergeCell ref="B67:G67"/>
  </mergeCells>
  <phoneticPr fontId="3"/>
  <conditionalFormatting sqref="F34:I34">
    <cfRule type="expression" dxfId="15" priority="5">
      <formula>$L$34="入力不可"</formula>
    </cfRule>
  </conditionalFormatting>
  <conditionalFormatting sqref="H44:H49">
    <cfRule type="expression" dxfId="14" priority="10">
      <formula>$AA$2=1</formula>
    </cfRule>
  </conditionalFormatting>
  <conditionalFormatting sqref="H51:H56">
    <cfRule type="expression" dxfId="13" priority="9">
      <formula>$AA$2=1</formula>
    </cfRule>
  </conditionalFormatting>
  <conditionalFormatting sqref="H58:H63">
    <cfRule type="expression" dxfId="12" priority="8">
      <formula>$AA$2=1</formula>
    </cfRule>
  </conditionalFormatting>
  <conditionalFormatting sqref="H65:H70">
    <cfRule type="expression" dxfId="11" priority="7">
      <formula>$AA$2=1</formula>
    </cfRule>
  </conditionalFormatting>
  <conditionalFormatting sqref="H72:H77">
    <cfRule type="expression" dxfId="10" priority="11">
      <formula>$AA$2=1</formula>
    </cfRule>
  </conditionalFormatting>
  <conditionalFormatting sqref="H53:I54">
    <cfRule type="expression" dxfId="9" priority="2">
      <formula>$L$41="ナシ"</formula>
    </cfRule>
  </conditionalFormatting>
  <conditionalFormatting sqref="H69:I69">
    <cfRule type="expression" dxfId="8" priority="1">
      <formula>$L$41="ナシ"</formula>
    </cfRule>
  </conditionalFormatting>
  <dataValidations count="7">
    <dataValidation type="list" allowBlank="1" showInputMessage="1" showErrorMessage="1" sqref="H72:I77 H44:I49 H51:I52 H55:I56 H58:I63 H65:I68 H70:I70">
      <formula1>アリ</formula1>
    </dataValidation>
    <dataValidation type="list" allowBlank="1" showInputMessage="1" showErrorMessage="1" sqref="H14:I14">
      <formula1>"把握している,把握していない"</formula1>
    </dataValidation>
    <dataValidation type="custom" allowBlank="1" showInputMessage="1" showErrorMessage="1" error="ここには入力できません。_x000a_入力する場合は廃プラスチック類の発生量等を「把握している」を選択してください。" sqref="F34:I34">
      <formula1>$L$34="OK"</formula1>
    </dataValidation>
    <dataValidation type="list" allowBlank="1" showInputMessage="1" showErrorMessage="1" sqref="H41:I41">
      <formula1>"飲食施設がある,飲食施設がない"</formula1>
    </dataValidation>
    <dataValidation type="list" allowBlank="1" showInputMessage="1" showErrorMessage="1" error="ここには入力できません。_x000a_入力する場合は「飲食施設がある」を選択してください。" sqref="H53:I53">
      <formula1>INDIRECT(L41)</formula1>
    </dataValidation>
    <dataValidation type="list" allowBlank="1" showInputMessage="1" showErrorMessage="1" sqref="H54:I54">
      <formula1>INDIRECT(L41)</formula1>
    </dataValidation>
    <dataValidation type="list" allowBlank="1" showInputMessage="1" showErrorMessage="1" sqref="H69:I69">
      <formula1>INDIRECT(L41)</formula1>
    </dataValidation>
  </dataValidations>
  <pageMargins left="0.70866141732283472" right="0.70866141732283472" top="0.74803149606299213" bottom="0.74803149606299213" header="0.31496062992125984" footer="0.31496062992125984"/>
  <pageSetup paperSize="9" fitToHeight="0" orientation="portrait" r:id="rId1"/>
  <rowBreaks count="3" manualBreakCount="3">
    <brk id="38" max="16383" man="1"/>
    <brk id="56" max="9" man="1"/>
    <brk id="70"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マスタ!$C$2:$C$6</xm:f>
          </x14:formula1>
          <xm:sqref>D9:F9</xm:sqref>
        </x14:dataValidation>
        <x14:dataValidation type="list" allowBlank="1" showInputMessage="1" showErrorMessage="1">
          <x14:formula1>
            <xm:f>マスタ!$A$2:$A$63</xm:f>
          </x14:formula1>
          <xm:sqref>D5:E5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AE157"/>
  <sheetViews>
    <sheetView showGridLines="0" view="pageBreakPreview" topLeftCell="A22" zoomScaleNormal="135" zoomScaleSheetLayoutView="100" workbookViewId="0">
      <selection activeCell="N26" sqref="N26:R28"/>
    </sheetView>
  </sheetViews>
  <sheetFormatPr defaultRowHeight="18"/>
  <cols>
    <col min="1" max="27" width="3.08203125" customWidth="1"/>
    <col min="28" max="28" width="21.08203125" customWidth="1"/>
    <col min="29" max="60" width="3.08203125" customWidth="1"/>
  </cols>
  <sheetData>
    <row r="1" spans="1:31" s="114" customFormat="1" ht="16.5">
      <c r="Z1" s="115" t="str">
        <f>"発行日："&amp;入力シート!B2&amp;入力シート!C2&amp;入力シート!D2&amp;入力シート!E2&amp;入力シート!F2&amp;入力シート!G2&amp;入力シート!H2</f>
        <v>発行日：令和 年 月 日</v>
      </c>
    </row>
    <row r="2" spans="1:31" ht="35">
      <c r="A2" s="337" t="s">
        <v>57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row>
    <row r="3" spans="1:31" s="149" customFormat="1" ht="19.5" customHeight="1">
      <c r="A3" s="341" t="s">
        <v>303</v>
      </c>
      <c r="B3" s="341"/>
      <c r="C3" s="341"/>
      <c r="D3" s="341"/>
      <c r="E3" s="341"/>
      <c r="F3" s="341"/>
      <c r="G3" s="341"/>
      <c r="H3" s="341"/>
      <c r="I3" s="341"/>
      <c r="J3" s="341"/>
      <c r="K3" s="341"/>
      <c r="L3" s="341"/>
      <c r="M3" s="341"/>
      <c r="N3" s="341"/>
      <c r="O3" s="341"/>
      <c r="P3" s="341"/>
      <c r="Q3" s="341"/>
      <c r="R3" s="341"/>
      <c r="S3" s="341"/>
      <c r="T3" s="341"/>
      <c r="U3" s="341"/>
      <c r="V3" s="341"/>
      <c r="W3" s="341"/>
      <c r="X3" s="341"/>
      <c r="Y3" s="341"/>
      <c r="Z3" s="341"/>
    </row>
    <row r="4" spans="1:31" s="149" customFormat="1" ht="19.5" customHeight="1">
      <c r="A4" s="341"/>
      <c r="B4" s="341"/>
      <c r="C4" s="341"/>
      <c r="D4" s="341"/>
      <c r="E4" s="341"/>
      <c r="F4" s="341"/>
      <c r="G4" s="341"/>
      <c r="H4" s="341"/>
      <c r="I4" s="341"/>
      <c r="J4" s="341"/>
      <c r="K4" s="341"/>
      <c r="L4" s="341"/>
      <c r="M4" s="341"/>
      <c r="N4" s="341"/>
      <c r="O4" s="341"/>
      <c r="P4" s="341"/>
      <c r="Q4" s="341"/>
      <c r="R4" s="341"/>
      <c r="S4" s="341"/>
      <c r="T4" s="341"/>
      <c r="U4" s="341"/>
      <c r="V4" s="341"/>
      <c r="W4" s="341"/>
      <c r="X4" s="341"/>
      <c r="Y4" s="341"/>
      <c r="Z4" s="341"/>
    </row>
    <row r="5" spans="1:31" s="149" customFormat="1" ht="19.5" customHeight="1">
      <c r="A5" s="341"/>
      <c r="B5" s="341"/>
      <c r="C5" s="341"/>
      <c r="D5" s="341"/>
      <c r="E5" s="341"/>
      <c r="F5" s="341"/>
      <c r="G5" s="341"/>
      <c r="H5" s="341"/>
      <c r="I5" s="341"/>
      <c r="J5" s="341"/>
      <c r="K5" s="341"/>
      <c r="L5" s="341"/>
      <c r="M5" s="341"/>
      <c r="N5" s="341"/>
      <c r="O5" s="341"/>
      <c r="P5" s="341"/>
      <c r="Q5" s="341"/>
      <c r="R5" s="341"/>
      <c r="S5" s="341"/>
      <c r="T5" s="341"/>
      <c r="U5" s="341"/>
      <c r="V5" s="341"/>
      <c r="W5" s="341"/>
      <c r="X5" s="341"/>
      <c r="Y5" s="341"/>
      <c r="Z5" s="341"/>
    </row>
    <row r="6" spans="1:31" s="149" customFormat="1" ht="19.5" customHeight="1">
      <c r="A6" s="341"/>
      <c r="B6" s="341"/>
      <c r="C6" s="341"/>
      <c r="D6" s="341"/>
      <c r="E6" s="341"/>
      <c r="F6" s="341"/>
      <c r="G6" s="341"/>
      <c r="H6" s="341"/>
      <c r="I6" s="341"/>
      <c r="J6" s="341"/>
      <c r="K6" s="341"/>
      <c r="L6" s="341"/>
      <c r="M6" s="341"/>
      <c r="N6" s="341"/>
      <c r="O6" s="341"/>
      <c r="P6" s="341"/>
      <c r="Q6" s="341"/>
      <c r="R6" s="341"/>
      <c r="S6" s="341"/>
      <c r="T6" s="341"/>
      <c r="U6" s="341"/>
      <c r="V6" s="341"/>
      <c r="W6" s="341"/>
      <c r="X6" s="341"/>
      <c r="Y6" s="341"/>
      <c r="Z6" s="341"/>
    </row>
    <row r="7" spans="1:31" s="149" customFormat="1" ht="19.5" customHeight="1">
      <c r="A7" s="341"/>
      <c r="B7" s="341"/>
      <c r="C7" s="341"/>
      <c r="D7" s="341"/>
      <c r="E7" s="341"/>
      <c r="F7" s="341"/>
      <c r="G7" s="341"/>
      <c r="H7" s="341"/>
      <c r="I7" s="341"/>
      <c r="J7" s="341"/>
      <c r="K7" s="341"/>
      <c r="L7" s="341"/>
      <c r="M7" s="341"/>
      <c r="N7" s="341"/>
      <c r="O7" s="341"/>
      <c r="P7" s="341"/>
      <c r="Q7" s="341"/>
      <c r="R7" s="341"/>
      <c r="S7" s="341"/>
      <c r="T7" s="341"/>
      <c r="U7" s="341"/>
      <c r="V7" s="341"/>
      <c r="W7" s="341"/>
      <c r="X7" s="341"/>
      <c r="Y7" s="341"/>
      <c r="Z7" s="341"/>
    </row>
    <row r="8" spans="1:31" s="149" customFormat="1" ht="19.5" customHeight="1">
      <c r="A8" s="341"/>
      <c r="B8" s="341"/>
      <c r="C8" s="341"/>
      <c r="D8" s="341"/>
      <c r="E8" s="341"/>
      <c r="F8" s="341"/>
      <c r="G8" s="341"/>
      <c r="H8" s="341"/>
      <c r="I8" s="341"/>
      <c r="J8" s="341"/>
      <c r="K8" s="341"/>
      <c r="L8" s="341"/>
      <c r="M8" s="341"/>
      <c r="N8" s="341"/>
      <c r="O8" s="341"/>
      <c r="P8" s="341"/>
      <c r="Q8" s="341"/>
      <c r="R8" s="341"/>
      <c r="S8" s="341"/>
      <c r="T8" s="341"/>
      <c r="U8" s="341"/>
      <c r="V8" s="341"/>
      <c r="W8" s="341"/>
      <c r="X8" s="341"/>
      <c r="Y8" s="341"/>
      <c r="Z8" s="341"/>
    </row>
    <row r="9" spans="1:31" s="149" customFormat="1" ht="19.5" customHeight="1">
      <c r="A9" s="341"/>
      <c r="B9" s="341"/>
      <c r="C9" s="341"/>
      <c r="D9" s="341"/>
      <c r="E9" s="341"/>
      <c r="F9" s="341"/>
      <c r="G9" s="341"/>
      <c r="H9" s="341"/>
      <c r="I9" s="341"/>
      <c r="J9" s="341"/>
      <c r="K9" s="341"/>
      <c r="L9" s="341"/>
      <c r="M9" s="341"/>
      <c r="N9" s="341"/>
      <c r="O9" s="341"/>
      <c r="P9" s="341"/>
      <c r="Q9" s="341"/>
      <c r="R9" s="341"/>
      <c r="S9" s="341"/>
      <c r="T9" s="341"/>
      <c r="U9" s="341"/>
      <c r="V9" s="341"/>
      <c r="W9" s="341"/>
      <c r="X9" s="341"/>
      <c r="Y9" s="341"/>
      <c r="Z9" s="341"/>
    </row>
    <row r="10" spans="1:31" ht="9" customHeight="1"/>
    <row r="11" spans="1:31" ht="20.5" thickBot="1">
      <c r="A11" s="116" t="s">
        <v>58</v>
      </c>
      <c r="B11" s="117"/>
      <c r="C11" s="117"/>
      <c r="D11" s="117"/>
      <c r="E11" s="117"/>
      <c r="F11" s="117"/>
      <c r="G11" s="117"/>
      <c r="H11" s="117"/>
      <c r="I11" s="117"/>
      <c r="J11" s="117"/>
      <c r="K11" s="117"/>
      <c r="L11" s="117"/>
      <c r="M11" s="117"/>
      <c r="N11" s="117"/>
      <c r="O11" s="117"/>
      <c r="P11" s="117"/>
      <c r="Q11" s="117"/>
      <c r="R11" s="117"/>
      <c r="S11" s="117"/>
      <c r="T11" s="342" t="str">
        <f>"建物所在地："&amp;入力シート!D5</f>
        <v>建物所在地：</v>
      </c>
      <c r="U11" s="342"/>
      <c r="V11" s="342"/>
      <c r="W11" s="342"/>
      <c r="X11" s="342"/>
      <c r="Y11" s="342"/>
      <c r="Z11" s="342"/>
    </row>
    <row r="12" spans="1:31" ht="20">
      <c r="A12" s="339" t="str">
        <f>入力シート!B6</f>
        <v>建築物所有者等</v>
      </c>
      <c r="B12" s="339"/>
      <c r="C12" s="339"/>
      <c r="D12" s="339"/>
      <c r="E12" s="339"/>
      <c r="F12" s="339"/>
      <c r="G12" s="118" t="str">
        <f>IF(入力シート!D6="","－",入力シート!D6)</f>
        <v>－</v>
      </c>
      <c r="H12" s="1"/>
      <c r="I12" s="1"/>
      <c r="J12" s="1"/>
      <c r="K12" s="1"/>
      <c r="L12" s="1"/>
      <c r="M12" s="1"/>
    </row>
    <row r="13" spans="1:31" ht="20">
      <c r="A13" s="340" t="str">
        <f>入力シート!B7</f>
        <v>建築物名称</v>
      </c>
      <c r="B13" s="340"/>
      <c r="C13" s="340"/>
      <c r="D13" s="340"/>
      <c r="E13" s="340"/>
      <c r="F13" s="340"/>
      <c r="G13" s="118" t="str">
        <f>IF(入力シート!D7="","－",入力シート!D7)</f>
        <v>－</v>
      </c>
    </row>
    <row r="14" spans="1:31" ht="20">
      <c r="A14" s="340" t="str">
        <f>入力シート!B8</f>
        <v>建物延床面積</v>
      </c>
      <c r="B14" s="340"/>
      <c r="C14" s="340"/>
      <c r="D14" s="340"/>
      <c r="E14" s="340"/>
      <c r="F14" s="340"/>
      <c r="G14" s="338" t="str">
        <f>IF(入力シート!D8="","－",入力シート!D8)</f>
        <v>－</v>
      </c>
      <c r="H14" s="338"/>
      <c r="I14" s="338"/>
      <c r="J14" s="338"/>
      <c r="K14" s="338"/>
      <c r="L14" s="119" t="str">
        <f>入力シート!E8</f>
        <v>㎡</v>
      </c>
    </row>
    <row r="15" spans="1:31" ht="20">
      <c r="A15" s="340" t="str">
        <f>入力シート!B9</f>
        <v>主な用途区分</v>
      </c>
      <c r="B15" s="340"/>
      <c r="C15" s="340"/>
      <c r="D15" s="340"/>
      <c r="E15" s="340"/>
      <c r="F15" s="340"/>
      <c r="G15" s="118" t="str">
        <f>IF(入力シート!D9="","－",入力シート!D9)</f>
        <v>－</v>
      </c>
    </row>
    <row r="16" spans="1:31" ht="9" customHeight="1">
      <c r="P16" s="120"/>
      <c r="Q16" s="120"/>
      <c r="R16" s="120"/>
      <c r="S16" s="120"/>
      <c r="T16" s="120"/>
      <c r="U16" s="120"/>
      <c r="V16" s="120"/>
      <c r="W16" s="120"/>
      <c r="X16" s="120"/>
      <c r="Y16" s="120"/>
      <c r="AD16" s="123"/>
      <c r="AE16" s="123"/>
    </row>
    <row r="17" spans="1:31" ht="20.5" thickBot="1">
      <c r="A17" s="116" t="s">
        <v>59</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spans="1:31" ht="10.4" customHeight="1"/>
    <row r="19" spans="1:31">
      <c r="A19" s="277" t="s">
        <v>26</v>
      </c>
      <c r="B19" s="277"/>
      <c r="C19" s="277"/>
      <c r="D19" s="277"/>
      <c r="E19" s="277"/>
      <c r="G19" s="277" t="s">
        <v>27</v>
      </c>
      <c r="H19" s="277"/>
      <c r="I19" s="277"/>
      <c r="J19" s="277"/>
      <c r="K19" s="277"/>
      <c r="L19" s="277"/>
      <c r="N19" s="277" t="s">
        <v>42</v>
      </c>
      <c r="O19" s="277"/>
      <c r="P19" s="277"/>
      <c r="Q19" s="277"/>
      <c r="R19" s="277"/>
      <c r="S19" s="277"/>
      <c r="U19" s="277" t="s">
        <v>78</v>
      </c>
      <c r="V19" s="277"/>
      <c r="W19" s="277"/>
      <c r="X19" s="277"/>
      <c r="Y19" s="277"/>
      <c r="Z19" s="277"/>
    </row>
    <row r="20" spans="1:31">
      <c r="A20" s="334" t="str">
        <f>入力シート!H15&amp;IF(入力シート!I15="","－",入力シート!I15)&amp;" 年度"</f>
        <v>令和 － 年度</v>
      </c>
      <c r="B20" s="334"/>
      <c r="C20" s="334"/>
      <c r="D20" s="334"/>
      <c r="E20" s="334"/>
      <c r="G20" s="335" t="str">
        <f>IF(入力シート!F37=0,"－",入力シート!F37)</f>
        <v>－</v>
      </c>
      <c r="H20" s="335"/>
      <c r="I20" s="335"/>
      <c r="J20" s="335"/>
      <c r="K20" s="335"/>
      <c r="L20" s="335"/>
      <c r="N20" s="335" t="str">
        <f>IF(入力シート!H37=0,"－",入力シート!H37)</f>
        <v>－</v>
      </c>
      <c r="O20" s="335"/>
      <c r="P20" s="335"/>
      <c r="Q20" s="335"/>
      <c r="R20" s="335"/>
      <c r="S20" s="335"/>
      <c r="U20" s="336" t="str">
        <f>IF(評価結果!AB23="***","－",評価結果!AB23)</f>
        <v>－</v>
      </c>
      <c r="V20" s="336"/>
      <c r="W20" s="336"/>
      <c r="X20" s="336"/>
      <c r="Y20" s="336"/>
      <c r="Z20" s="336"/>
    </row>
    <row r="21" spans="1:31" ht="18" customHeight="1">
      <c r="P21" s="120"/>
      <c r="Q21" s="120"/>
      <c r="R21" s="120"/>
      <c r="S21" s="120"/>
      <c r="T21" s="120"/>
      <c r="U21" s="120"/>
      <c r="V21" s="120"/>
      <c r="W21" s="120"/>
      <c r="X21" s="120"/>
      <c r="Y21" s="120"/>
      <c r="AD21" s="123"/>
      <c r="AE21" s="123"/>
    </row>
    <row r="22" spans="1:31" ht="20.5" thickBot="1">
      <c r="A22" s="116" t="s">
        <v>60</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spans="1:31">
      <c r="A23" s="343" t="s">
        <v>292</v>
      </c>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row>
    <row r="24" spans="1:31" ht="9" customHeight="1" thickBot="1"/>
    <row r="25" spans="1:31" ht="18" customHeight="1" thickTop="1">
      <c r="B25" s="277" t="s">
        <v>61</v>
      </c>
      <c r="C25" s="277"/>
      <c r="D25" s="277"/>
      <c r="E25" s="277"/>
      <c r="F25" s="277"/>
      <c r="H25" s="277" t="s">
        <v>62</v>
      </c>
      <c r="I25" s="277"/>
      <c r="J25" s="277"/>
      <c r="K25" s="277"/>
      <c r="L25" s="277"/>
      <c r="N25" s="277" t="s">
        <v>63</v>
      </c>
      <c r="O25" s="277"/>
      <c r="P25" s="277"/>
      <c r="Q25" s="277"/>
      <c r="R25" s="277"/>
      <c r="T25" s="278" t="s">
        <v>64</v>
      </c>
      <c r="U25" s="279"/>
      <c r="V25" s="279"/>
      <c r="W25" s="279"/>
      <c r="X25" s="280"/>
    </row>
    <row r="26" spans="1:31" ht="18" customHeight="1">
      <c r="B26" s="298" t="str">
        <f>A40</f>
        <v>－</v>
      </c>
      <c r="C26" s="298"/>
      <c r="D26" s="298"/>
      <c r="E26" s="298"/>
      <c r="F26" s="298"/>
      <c r="H26" s="298" t="str">
        <f>A81</f>
        <v>－</v>
      </c>
      <c r="I26" s="298"/>
      <c r="J26" s="298"/>
      <c r="K26" s="298"/>
      <c r="L26" s="298"/>
      <c r="N26" s="298" t="str">
        <f>IF(K128="-","－",IF(入力シート!L41="アリ",VLOOKUP(レポートシート!K128,マスタ!BD3:BF33,3,FALSE),VLOOKUP(レポートシート!K128,マスタ!BD3:BF33,2,FALSE)))</f>
        <v>－</v>
      </c>
      <c r="O26" s="298"/>
      <c r="P26" s="298"/>
      <c r="Q26" s="298"/>
      <c r="R26" s="298"/>
      <c r="T26" s="299" t="str">
        <f>IFERROR(VLOOKUP(ROUND((VLOOKUP(H26,マスタ!AH3:AI8,2,FALSE)+VLOOKUP(N26,マスタ!AH3:AI8,2,FALSE)+VLOOKUP(B26,マスタ!AH3:AI8,2,FALSE))/3,0),マスタ!AI3:AJ8,2,FALSE),"－")</f>
        <v>－</v>
      </c>
      <c r="U26" s="300"/>
      <c r="V26" s="300"/>
      <c r="W26" s="300"/>
      <c r="X26" s="301"/>
      <c r="AA26" s="114"/>
    </row>
    <row r="27" spans="1:31" ht="18.649999999999999" customHeight="1">
      <c r="B27" s="298"/>
      <c r="C27" s="298"/>
      <c r="D27" s="298"/>
      <c r="E27" s="298"/>
      <c r="F27" s="298"/>
      <c r="H27" s="298"/>
      <c r="I27" s="298"/>
      <c r="J27" s="298"/>
      <c r="K27" s="298"/>
      <c r="L27" s="298"/>
      <c r="N27" s="298"/>
      <c r="O27" s="298"/>
      <c r="P27" s="298"/>
      <c r="Q27" s="298"/>
      <c r="R27" s="298"/>
      <c r="T27" s="299"/>
      <c r="U27" s="300"/>
      <c r="V27" s="300"/>
      <c r="W27" s="300"/>
      <c r="X27" s="301"/>
    </row>
    <row r="28" spans="1:31" ht="18.5" thickBot="1">
      <c r="B28" s="298"/>
      <c r="C28" s="298"/>
      <c r="D28" s="298"/>
      <c r="E28" s="298"/>
      <c r="F28" s="298"/>
      <c r="H28" s="298"/>
      <c r="I28" s="298"/>
      <c r="J28" s="298"/>
      <c r="K28" s="298"/>
      <c r="L28" s="298"/>
      <c r="N28" s="298"/>
      <c r="O28" s="298"/>
      <c r="P28" s="298"/>
      <c r="Q28" s="298"/>
      <c r="R28" s="298"/>
      <c r="T28" s="302"/>
      <c r="U28" s="303"/>
      <c r="V28" s="303"/>
      <c r="W28" s="303"/>
      <c r="X28" s="304"/>
    </row>
    <row r="29" spans="1:31" ht="9" customHeight="1" thickTop="1" thickBot="1">
      <c r="P29" s="120"/>
      <c r="Q29" s="120"/>
      <c r="R29" s="120"/>
      <c r="S29" s="120"/>
      <c r="T29" s="120"/>
      <c r="U29" s="120"/>
      <c r="V29" s="120"/>
      <c r="W29" s="120"/>
      <c r="X29" s="120"/>
      <c r="Y29" s="120"/>
      <c r="AD29" s="123"/>
      <c r="AE29" s="123"/>
    </row>
    <row r="30" spans="1:31" ht="18.649999999999999" customHeight="1">
      <c r="A30" s="379" t="s">
        <v>80</v>
      </c>
      <c r="B30" s="380"/>
      <c r="C30" s="380"/>
      <c r="D30" s="380"/>
      <c r="E30" s="380"/>
      <c r="F30" s="380"/>
      <c r="G30" s="380"/>
      <c r="H30" s="380"/>
      <c r="I30" s="380"/>
      <c r="J30" s="380"/>
      <c r="K30" s="380"/>
      <c r="L30" s="380"/>
      <c r="M30" s="380"/>
      <c r="N30" s="380"/>
      <c r="O30" s="380"/>
      <c r="P30" s="380"/>
      <c r="Q30" s="380"/>
      <c r="R30" s="380"/>
      <c r="S30" s="381" t="s">
        <v>287</v>
      </c>
      <c r="T30" s="381"/>
      <c r="U30" s="381"/>
      <c r="V30" s="381"/>
      <c r="W30" s="381"/>
      <c r="X30" s="381"/>
      <c r="Y30" s="381"/>
      <c r="Z30" s="382"/>
      <c r="AD30" s="123"/>
      <c r="AE30" s="123"/>
    </row>
    <row r="31" spans="1:31" ht="42.65" customHeight="1">
      <c r="A31" s="311" t="str">
        <f>IFERROR(VLOOKUP(B26,コメント!$A$3:$B$8,2,FALSE),"")</f>
        <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3"/>
      <c r="AD31" s="123"/>
      <c r="AE31" s="123"/>
    </row>
    <row r="32" spans="1:31" ht="18.649999999999999" customHeight="1">
      <c r="A32" s="383" t="s">
        <v>81</v>
      </c>
      <c r="B32" s="384"/>
      <c r="C32" s="384"/>
      <c r="D32" s="384"/>
      <c r="E32" s="384"/>
      <c r="F32" s="384"/>
      <c r="G32" s="384"/>
      <c r="H32" s="384"/>
      <c r="I32" s="384"/>
      <c r="J32" s="384"/>
      <c r="K32" s="384"/>
      <c r="L32" s="384"/>
      <c r="M32" s="384"/>
      <c r="N32" s="384"/>
      <c r="O32" s="384"/>
      <c r="P32" s="384"/>
      <c r="Q32" s="384"/>
      <c r="R32" s="384"/>
      <c r="S32" s="385" t="s">
        <v>288</v>
      </c>
      <c r="T32" s="385"/>
      <c r="U32" s="385"/>
      <c r="V32" s="385"/>
      <c r="W32" s="385"/>
      <c r="X32" s="385"/>
      <c r="Y32" s="385"/>
      <c r="Z32" s="386"/>
      <c r="AD32" s="123"/>
      <c r="AE32" s="123"/>
    </row>
    <row r="33" spans="1:31" ht="42.65" customHeight="1">
      <c r="A33" s="311" t="str">
        <f>IFERROR(VLOOKUP(H26,コメント!$A$3:$B$8,2,FALSE),"")</f>
        <v/>
      </c>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3"/>
      <c r="AD33" s="123"/>
      <c r="AE33" s="123"/>
    </row>
    <row r="34" spans="1:31" ht="18.649999999999999" customHeight="1">
      <c r="A34" s="383" t="s">
        <v>82</v>
      </c>
      <c r="B34" s="384"/>
      <c r="C34" s="384"/>
      <c r="D34" s="384"/>
      <c r="E34" s="384"/>
      <c r="F34" s="384"/>
      <c r="G34" s="384"/>
      <c r="H34" s="384"/>
      <c r="I34" s="384"/>
      <c r="J34" s="384"/>
      <c r="K34" s="384"/>
      <c r="L34" s="384"/>
      <c r="M34" s="384"/>
      <c r="N34" s="384"/>
      <c r="O34" s="384"/>
      <c r="P34" s="384"/>
      <c r="Q34" s="384"/>
      <c r="R34" s="384"/>
      <c r="S34" s="385" t="s">
        <v>289</v>
      </c>
      <c r="T34" s="385"/>
      <c r="U34" s="385"/>
      <c r="V34" s="385"/>
      <c r="W34" s="385"/>
      <c r="X34" s="385"/>
      <c r="Y34" s="385"/>
      <c r="Z34" s="386"/>
      <c r="AD34" s="123"/>
      <c r="AE34" s="123"/>
    </row>
    <row r="35" spans="1:31" ht="42.65" customHeight="1" thickBot="1">
      <c r="A35" s="314" t="str">
        <f>IFERROR(VLOOKUP(N26,コメント!$A$3:$B$8,2,FALSE),"")</f>
        <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6"/>
      <c r="AD35" s="123"/>
      <c r="AE35" s="123"/>
    </row>
    <row r="36" spans="1:31" ht="26.5">
      <c r="A36" s="365" t="s">
        <v>61</v>
      </c>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row>
    <row r="37" spans="1:31" ht="11.25" customHeight="1" thickBot="1"/>
    <row r="38" spans="1:31" ht="18" customHeight="1" thickBot="1">
      <c r="A38" s="331" t="str">
        <f>A20</f>
        <v>令和 － 年度</v>
      </c>
      <c r="B38" s="332"/>
      <c r="C38" s="332"/>
      <c r="D38" s="332"/>
      <c r="E38" s="332"/>
      <c r="F38" s="332"/>
      <c r="G38" s="332"/>
      <c r="H38" s="332"/>
      <c r="I38" s="332"/>
      <c r="J38" s="333"/>
      <c r="K38" s="317" t="s">
        <v>84</v>
      </c>
      <c r="L38" s="318"/>
      <c r="M38" s="318"/>
      <c r="N38" s="318"/>
      <c r="O38" s="318"/>
      <c r="P38" s="319"/>
      <c r="Q38" s="331" t="s">
        <v>83</v>
      </c>
      <c r="R38" s="332"/>
      <c r="S38" s="332"/>
      <c r="T38" s="332"/>
      <c r="U38" s="332"/>
      <c r="V38" s="332"/>
      <c r="W38" s="332"/>
      <c r="X38" s="332"/>
      <c r="Y38" s="332"/>
      <c r="Z38" s="333"/>
    </row>
    <row r="39" spans="1:31" ht="18" customHeight="1">
      <c r="A39" s="308" t="s">
        <v>66</v>
      </c>
      <c r="B39" s="309"/>
      <c r="C39" s="309"/>
      <c r="D39" s="309"/>
      <c r="E39" s="310"/>
      <c r="F39" s="305" t="s">
        <v>27</v>
      </c>
      <c r="G39" s="306"/>
      <c r="H39" s="306"/>
      <c r="I39" s="306"/>
      <c r="J39" s="307"/>
      <c r="K39" s="317"/>
      <c r="L39" s="318"/>
      <c r="M39" s="318"/>
      <c r="N39" s="318"/>
      <c r="O39" s="318"/>
      <c r="P39" s="319"/>
      <c r="Q39" s="308" t="s">
        <v>66</v>
      </c>
      <c r="R39" s="309"/>
      <c r="S39" s="309"/>
      <c r="T39" s="309"/>
      <c r="U39" s="310"/>
      <c r="V39" s="305" t="s">
        <v>27</v>
      </c>
      <c r="W39" s="306"/>
      <c r="X39" s="306"/>
      <c r="Y39" s="306"/>
      <c r="Z39" s="307"/>
    </row>
    <row r="40" spans="1:31" ht="18" customHeight="1">
      <c r="A40" s="322" t="str">
        <f>IF(評価結果!H23="***","－",評価結果!H23)</f>
        <v>－</v>
      </c>
      <c r="B40" s="323"/>
      <c r="C40" s="323"/>
      <c r="D40" s="323"/>
      <c r="E40" s="324"/>
      <c r="F40" s="344" t="str">
        <f>G20</f>
        <v>－</v>
      </c>
      <c r="G40" s="335"/>
      <c r="H40" s="335"/>
      <c r="I40" s="335"/>
      <c r="J40" s="345"/>
      <c r="K40" s="317"/>
      <c r="L40" s="318"/>
      <c r="M40" s="318"/>
      <c r="N40" s="318"/>
      <c r="O40" s="318"/>
      <c r="P40" s="319"/>
      <c r="Q40" s="322" t="str">
        <f>IFERROR(VLOOKUP(A40,マスタ!BA2:BB7,2,FALSE),"－")</f>
        <v>－</v>
      </c>
      <c r="R40" s="323"/>
      <c r="S40" s="323"/>
      <c r="T40" s="323"/>
      <c r="U40" s="324"/>
      <c r="V40" s="344" t="str">
        <f>IFERROR(V42*入力シート!D8/1000,"－")</f>
        <v>－</v>
      </c>
      <c r="W40" s="335"/>
      <c r="X40" s="335"/>
      <c r="Y40" s="335"/>
      <c r="Z40" s="345"/>
    </row>
    <row r="41" spans="1:31" ht="18.649999999999999" customHeight="1">
      <c r="A41" s="322"/>
      <c r="B41" s="323"/>
      <c r="C41" s="323"/>
      <c r="D41" s="323"/>
      <c r="E41" s="324"/>
      <c r="F41" s="320" t="s">
        <v>76</v>
      </c>
      <c r="G41" s="277"/>
      <c r="H41" s="277"/>
      <c r="I41" s="277"/>
      <c r="J41" s="321"/>
      <c r="K41" s="317"/>
      <c r="L41" s="318"/>
      <c r="M41" s="318"/>
      <c r="N41" s="318"/>
      <c r="O41" s="318"/>
      <c r="P41" s="319"/>
      <c r="Q41" s="322"/>
      <c r="R41" s="323"/>
      <c r="S41" s="323"/>
      <c r="T41" s="323"/>
      <c r="U41" s="324"/>
      <c r="V41" s="320" t="s">
        <v>76</v>
      </c>
      <c r="W41" s="277"/>
      <c r="X41" s="277"/>
      <c r="Y41" s="277"/>
      <c r="Z41" s="321"/>
    </row>
    <row r="42" spans="1:31" ht="18.5" thickBot="1">
      <c r="A42" s="325"/>
      <c r="B42" s="326"/>
      <c r="C42" s="326"/>
      <c r="D42" s="326"/>
      <c r="E42" s="327"/>
      <c r="F42" s="328" t="str">
        <f>IFERROR(評価結果!G23,"－")</f>
        <v>－</v>
      </c>
      <c r="G42" s="329"/>
      <c r="H42" s="329"/>
      <c r="I42" s="329"/>
      <c r="J42" s="330"/>
      <c r="K42" s="317"/>
      <c r="L42" s="318"/>
      <c r="M42" s="318"/>
      <c r="N42" s="318"/>
      <c r="O42" s="318"/>
      <c r="P42" s="319"/>
      <c r="Q42" s="325"/>
      <c r="R42" s="326"/>
      <c r="S42" s="326"/>
      <c r="T42" s="326"/>
      <c r="U42" s="327"/>
      <c r="V42" s="328" t="str">
        <f>IFERROR(IF(HLOOKUP(Q40,評価用データ!DS6:DX9,4,FALSE)&gt;F42,F42,(HLOOKUP(Q40,評価用データ!DS6:DX9,4,FALSE))),"－")</f>
        <v>－</v>
      </c>
      <c r="W42" s="329"/>
      <c r="X42" s="329"/>
      <c r="Y42" s="329"/>
      <c r="Z42" s="330"/>
    </row>
    <row r="43" spans="1:31" ht="11.25" customHeight="1" thickBot="1"/>
    <row r="44" spans="1:31" ht="16.5" customHeight="1">
      <c r="A44" s="346" t="str">
        <f>IFERROR(コメント!E4&amp;コメント!E5&amp;CHAR(10)&amp;コメント!E6&amp;CHAR(10)&amp;コメント!E7&amp;コメント!E8,"")</f>
        <v/>
      </c>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8"/>
    </row>
    <row r="45" spans="1:31" ht="16.5" customHeight="1">
      <c r="A45" s="349"/>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1"/>
    </row>
    <row r="46" spans="1:31" ht="16.5" customHeight="1">
      <c r="A46" s="349"/>
      <c r="B46" s="350"/>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1"/>
    </row>
    <row r="47" spans="1:31" ht="16.5" customHeight="1">
      <c r="A47" s="349"/>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1"/>
    </row>
    <row r="48" spans="1:31" ht="16.5" customHeight="1">
      <c r="A48" s="349"/>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1"/>
    </row>
    <row r="49" spans="1:26" ht="16.5" customHeight="1">
      <c r="A49" s="349"/>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1"/>
    </row>
    <row r="50" spans="1:26" ht="16.5" customHeight="1">
      <c r="A50" s="349"/>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1"/>
    </row>
    <row r="51" spans="1:26" ht="16.5" customHeight="1" thickBot="1">
      <c r="A51" s="352"/>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4"/>
    </row>
    <row r="52" spans="1:26" ht="11.25" customHeight="1"/>
    <row r="53" spans="1:26">
      <c r="A53" t="s">
        <v>299</v>
      </c>
    </row>
    <row r="54" spans="1:26">
      <c r="A54" s="359" t="str">
        <f>IF(評価結果!B28="","－",評価結果!B28)</f>
        <v>－</v>
      </c>
      <c r="B54" s="360"/>
      <c r="C54" s="360"/>
      <c r="D54" s="360"/>
      <c r="E54" s="361"/>
      <c r="F54" s="359" t="str">
        <f>IF(評価結果!B29="","－",評価結果!B29)</f>
        <v>－</v>
      </c>
      <c r="G54" s="360"/>
      <c r="H54" s="360"/>
      <c r="I54" s="360"/>
      <c r="J54" s="361"/>
      <c r="K54" s="359" t="str">
        <f>IF(評価結果!B30="","－",評価結果!B30)</f>
        <v>－</v>
      </c>
      <c r="L54" s="360"/>
      <c r="M54" s="360"/>
      <c r="N54" s="360"/>
      <c r="O54" s="361"/>
      <c r="P54" s="359" t="str">
        <f>IF(評価結果!B31="","－",評価結果!B31)</f>
        <v>－</v>
      </c>
      <c r="Q54" s="360"/>
      <c r="R54" s="360"/>
      <c r="S54" s="360"/>
      <c r="T54" s="361"/>
      <c r="U54" s="359" t="str">
        <f>IF(評価結果!B32="","－",評価結果!B32)</f>
        <v>－</v>
      </c>
      <c r="V54" s="360"/>
      <c r="W54" s="360"/>
      <c r="X54" s="360"/>
      <c r="Y54" s="361"/>
    </row>
    <row r="55" spans="1:26" ht="18" customHeight="1">
      <c r="A55" s="362"/>
      <c r="B55" s="363"/>
      <c r="C55" s="363"/>
      <c r="D55" s="363"/>
      <c r="E55" s="364"/>
      <c r="F55" s="362"/>
      <c r="G55" s="363"/>
      <c r="H55" s="363"/>
      <c r="I55" s="363"/>
      <c r="J55" s="364"/>
      <c r="K55" s="362"/>
      <c r="L55" s="363"/>
      <c r="M55" s="363"/>
      <c r="N55" s="363"/>
      <c r="O55" s="364"/>
      <c r="P55" s="362"/>
      <c r="Q55" s="363"/>
      <c r="R55" s="363"/>
      <c r="S55" s="363"/>
      <c r="T55" s="364"/>
      <c r="U55" s="362"/>
      <c r="V55" s="363"/>
      <c r="W55" s="363"/>
      <c r="X55" s="363"/>
      <c r="Y55" s="364"/>
    </row>
    <row r="56" spans="1:26" ht="18" customHeight="1">
      <c r="A56" s="356" t="str">
        <f>IF(A54="－","－",評価結果!B27)</f>
        <v>－</v>
      </c>
      <c r="B56" s="357"/>
      <c r="C56" s="357"/>
      <c r="D56" s="357"/>
      <c r="E56" s="358"/>
      <c r="F56" s="356" t="str">
        <f>IF(F54="－","－",評価結果!B27)</f>
        <v>－</v>
      </c>
      <c r="G56" s="357"/>
      <c r="H56" s="357"/>
      <c r="I56" s="357"/>
      <c r="J56" s="358"/>
      <c r="K56" s="356" t="str">
        <f>IF(K54="－","－",評価結果!B27)</f>
        <v>－</v>
      </c>
      <c r="L56" s="357"/>
      <c r="M56" s="357"/>
      <c r="N56" s="357"/>
      <c r="O56" s="358"/>
      <c r="P56" s="356" t="str">
        <f>IF(P54="－","－",評価結果!B27)</f>
        <v>－</v>
      </c>
      <c r="Q56" s="357"/>
      <c r="R56" s="357"/>
      <c r="S56" s="357"/>
      <c r="T56" s="358"/>
      <c r="U56" s="356" t="str">
        <f>IF(U54="－","－",評価結果!B27)</f>
        <v>－</v>
      </c>
      <c r="V56" s="357"/>
      <c r="W56" s="357"/>
      <c r="X56" s="357"/>
      <c r="Y56" s="358"/>
    </row>
    <row r="57" spans="1:26" ht="11.25" customHeight="1"/>
    <row r="58" spans="1:26" ht="18.649999999999999" customHeight="1">
      <c r="A58" s="312" t="s">
        <v>169</v>
      </c>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row>
    <row r="59" spans="1:26" ht="18.649999999999999" customHeight="1">
      <c r="A59" s="35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row>
    <row r="60" spans="1:26">
      <c r="A60" s="290" t="s">
        <v>77</v>
      </c>
      <c r="B60" s="291"/>
      <c r="C60" s="291"/>
      <c r="D60" s="291"/>
      <c r="E60" s="291"/>
      <c r="F60" s="291"/>
      <c r="G60" s="291"/>
      <c r="H60" s="291"/>
      <c r="I60" s="291"/>
      <c r="J60" s="292"/>
      <c r="K60" s="296" t="s">
        <v>86</v>
      </c>
      <c r="L60" s="296"/>
      <c r="M60" s="296"/>
      <c r="N60" s="296"/>
      <c r="O60" s="296" t="s">
        <v>87</v>
      </c>
      <c r="P60" s="296"/>
      <c r="Q60" s="296"/>
      <c r="R60" s="296"/>
      <c r="S60" s="296"/>
      <c r="T60" s="290" t="s">
        <v>84</v>
      </c>
      <c r="U60" s="292"/>
      <c r="V60" s="296" t="s">
        <v>88</v>
      </c>
      <c r="W60" s="296"/>
      <c r="X60" s="296"/>
      <c r="Y60" s="296"/>
      <c r="Z60" s="296"/>
    </row>
    <row r="61" spans="1:26" ht="18" customHeight="1">
      <c r="A61" s="286" t="str">
        <f>IF(評価結果!J28="","－",評価結果!J28)</f>
        <v>－</v>
      </c>
      <c r="B61" s="287"/>
      <c r="C61" s="287"/>
      <c r="D61" s="287"/>
      <c r="E61" s="287"/>
      <c r="F61" s="287"/>
      <c r="G61" s="287"/>
      <c r="H61" s="287"/>
      <c r="I61" s="287"/>
      <c r="J61" s="288"/>
      <c r="K61" s="289" t="str">
        <f>IF(評価結果!P28="","－",評価結果!P28)</f>
        <v>－</v>
      </c>
      <c r="L61" s="289"/>
      <c r="M61" s="289"/>
      <c r="N61" s="289"/>
      <c r="O61" s="281" t="str">
        <f>IF(評価結果!N28="","－",評価結果!N28)</f>
        <v>－</v>
      </c>
      <c r="P61" s="282"/>
      <c r="Q61" s="282"/>
      <c r="R61" s="283" t="s">
        <v>85</v>
      </c>
      <c r="S61" s="284"/>
      <c r="T61" s="272" t="s">
        <v>84</v>
      </c>
      <c r="U61" s="272"/>
      <c r="V61" s="281" t="str">
        <f>IF(評価結果!T28="","－",評価結果!T28)</f>
        <v>－</v>
      </c>
      <c r="W61" s="282"/>
      <c r="X61" s="282"/>
      <c r="Y61" s="283" t="s">
        <v>85</v>
      </c>
      <c r="Z61" s="284"/>
    </row>
    <row r="62" spans="1:26" ht="18" customHeight="1">
      <c r="A62" s="286" t="str">
        <f>IF(評価結果!J29="","－",評価結果!J29)</f>
        <v>－</v>
      </c>
      <c r="B62" s="287"/>
      <c r="C62" s="287"/>
      <c r="D62" s="287"/>
      <c r="E62" s="287"/>
      <c r="F62" s="287"/>
      <c r="G62" s="287"/>
      <c r="H62" s="287"/>
      <c r="I62" s="287"/>
      <c r="J62" s="288"/>
      <c r="K62" s="289" t="str">
        <f>IF(評価結果!P29="","－",評価結果!P29)</f>
        <v>－</v>
      </c>
      <c r="L62" s="289"/>
      <c r="M62" s="289"/>
      <c r="N62" s="289"/>
      <c r="O62" s="281" t="str">
        <f>IF(評価結果!N29="","－",評価結果!N29)</f>
        <v>－</v>
      </c>
      <c r="P62" s="282"/>
      <c r="Q62" s="282"/>
      <c r="R62" s="283" t="s">
        <v>85</v>
      </c>
      <c r="S62" s="284"/>
      <c r="T62" s="272" t="s">
        <v>84</v>
      </c>
      <c r="U62" s="272"/>
      <c r="V62" s="281" t="str">
        <f>IF(評価結果!T29="","－",評価結果!T29)</f>
        <v>－</v>
      </c>
      <c r="W62" s="282"/>
      <c r="X62" s="282"/>
      <c r="Y62" s="283" t="s">
        <v>85</v>
      </c>
      <c r="Z62" s="284"/>
    </row>
    <row r="63" spans="1:26" ht="18" customHeight="1">
      <c r="A63" s="286" t="str">
        <f>IF(評価結果!J30="","－",評価結果!J30)</f>
        <v>－</v>
      </c>
      <c r="B63" s="287"/>
      <c r="C63" s="287"/>
      <c r="D63" s="287"/>
      <c r="E63" s="287"/>
      <c r="F63" s="287"/>
      <c r="G63" s="287"/>
      <c r="H63" s="287"/>
      <c r="I63" s="287"/>
      <c r="J63" s="288"/>
      <c r="K63" s="289" t="str">
        <f>IF(評価結果!P30="","－",評価結果!P30)</f>
        <v>－</v>
      </c>
      <c r="L63" s="289"/>
      <c r="M63" s="289"/>
      <c r="N63" s="289"/>
      <c r="O63" s="281" t="str">
        <f>IF(評価結果!N30="","－",評価結果!N30)</f>
        <v>－</v>
      </c>
      <c r="P63" s="282"/>
      <c r="Q63" s="282"/>
      <c r="R63" s="283" t="s">
        <v>85</v>
      </c>
      <c r="S63" s="284"/>
      <c r="T63" s="272" t="s">
        <v>84</v>
      </c>
      <c r="U63" s="272"/>
      <c r="V63" s="281" t="str">
        <f>IF(評価結果!T30="","－",評価結果!T30)</f>
        <v>－</v>
      </c>
      <c r="W63" s="282"/>
      <c r="X63" s="282"/>
      <c r="Y63" s="283" t="s">
        <v>85</v>
      </c>
      <c r="Z63" s="284"/>
    </row>
    <row r="64" spans="1:26" ht="18.649999999999999" customHeight="1">
      <c r="A64" s="286" t="str">
        <f>IF(評価結果!J31="","－",評価結果!J31)</f>
        <v>－</v>
      </c>
      <c r="B64" s="287"/>
      <c r="C64" s="287"/>
      <c r="D64" s="287"/>
      <c r="E64" s="287"/>
      <c r="F64" s="287"/>
      <c r="G64" s="287"/>
      <c r="H64" s="287"/>
      <c r="I64" s="287"/>
      <c r="J64" s="288"/>
      <c r="K64" s="289" t="str">
        <f>IF(評価結果!P31="","－",評価結果!P31)</f>
        <v>－</v>
      </c>
      <c r="L64" s="289"/>
      <c r="M64" s="289"/>
      <c r="N64" s="289"/>
      <c r="O64" s="281" t="str">
        <f>IF(評価結果!N31="","－",評価結果!N31)</f>
        <v>－</v>
      </c>
      <c r="P64" s="282"/>
      <c r="Q64" s="282"/>
      <c r="R64" s="283" t="s">
        <v>85</v>
      </c>
      <c r="S64" s="284"/>
      <c r="T64" s="272" t="s">
        <v>84</v>
      </c>
      <c r="U64" s="272"/>
      <c r="V64" s="281" t="str">
        <f>IF(評価結果!T31="","－",評価結果!T31)</f>
        <v>－</v>
      </c>
      <c r="W64" s="282"/>
      <c r="X64" s="282"/>
      <c r="Y64" s="283" t="s">
        <v>85</v>
      </c>
      <c r="Z64" s="284"/>
    </row>
    <row r="65" spans="1:26">
      <c r="A65" s="286" t="str">
        <f>IF(評価結果!J32="","－",評価結果!J32)</f>
        <v>－</v>
      </c>
      <c r="B65" s="287"/>
      <c r="C65" s="287"/>
      <c r="D65" s="287"/>
      <c r="E65" s="287"/>
      <c r="F65" s="287"/>
      <c r="G65" s="287"/>
      <c r="H65" s="287"/>
      <c r="I65" s="287"/>
      <c r="J65" s="288"/>
      <c r="K65" s="289" t="str">
        <f>IF(評価結果!P32="","－",評価結果!P32)</f>
        <v>－</v>
      </c>
      <c r="L65" s="289"/>
      <c r="M65" s="289"/>
      <c r="N65" s="289"/>
      <c r="O65" s="281" t="str">
        <f>IF(評価結果!N32="","－",評価結果!N32)</f>
        <v>－</v>
      </c>
      <c r="P65" s="282"/>
      <c r="Q65" s="282"/>
      <c r="R65" s="283" t="s">
        <v>85</v>
      </c>
      <c r="S65" s="284"/>
      <c r="T65" s="272" t="s">
        <v>84</v>
      </c>
      <c r="U65" s="272"/>
      <c r="V65" s="281" t="str">
        <f>IF(評価結果!T32="","－",評価結果!T32)</f>
        <v>－</v>
      </c>
      <c r="W65" s="282"/>
      <c r="X65" s="282"/>
      <c r="Y65" s="283" t="s">
        <v>85</v>
      </c>
      <c r="Z65" s="284"/>
    </row>
    <row r="66" spans="1:26" ht="11.25" customHeight="1"/>
    <row r="67" spans="1:26">
      <c r="B67" s="290" t="s">
        <v>77</v>
      </c>
      <c r="C67" s="291"/>
      <c r="D67" s="291"/>
      <c r="E67" s="291"/>
      <c r="F67" s="291"/>
      <c r="G67" s="291"/>
      <c r="H67" s="291"/>
      <c r="I67" s="291"/>
      <c r="J67" s="292"/>
      <c r="K67" s="296" t="s">
        <v>66</v>
      </c>
      <c r="L67" s="296"/>
      <c r="M67" s="296"/>
      <c r="N67" s="296" t="s">
        <v>77</v>
      </c>
      <c r="O67" s="296"/>
      <c r="P67" s="296"/>
      <c r="Q67" s="296"/>
      <c r="R67" s="296"/>
      <c r="S67" s="296"/>
      <c r="T67" s="296"/>
      <c r="U67" s="296"/>
      <c r="V67" s="296"/>
      <c r="W67" s="296" t="s">
        <v>66</v>
      </c>
      <c r="X67" s="296"/>
      <c r="Y67" s="296"/>
    </row>
    <row r="68" spans="1:26">
      <c r="B68" s="293" t="s">
        <v>28</v>
      </c>
      <c r="C68" s="294"/>
      <c r="D68" s="294"/>
      <c r="E68" s="294"/>
      <c r="F68" s="294"/>
      <c r="G68" s="294"/>
      <c r="H68" s="294"/>
      <c r="I68" s="294"/>
      <c r="J68" s="295"/>
      <c r="K68" s="272" t="str">
        <f>IF(評価結果!H3="－","***",評価結果!H3)</f>
        <v>***</v>
      </c>
      <c r="L68" s="272"/>
      <c r="M68" s="272"/>
      <c r="N68" s="297" t="s">
        <v>36</v>
      </c>
      <c r="O68" s="297"/>
      <c r="P68" s="297"/>
      <c r="Q68" s="297"/>
      <c r="R68" s="297"/>
      <c r="S68" s="297"/>
      <c r="T68" s="297"/>
      <c r="U68" s="297"/>
      <c r="V68" s="297"/>
      <c r="W68" s="272" t="str">
        <f>IF(評価結果!H11="－","***",評価結果!H11)</f>
        <v>***</v>
      </c>
      <c r="X68" s="272"/>
      <c r="Y68" s="272"/>
    </row>
    <row r="69" spans="1:26">
      <c r="B69" s="293" t="s">
        <v>29</v>
      </c>
      <c r="C69" s="294"/>
      <c r="D69" s="294"/>
      <c r="E69" s="294"/>
      <c r="F69" s="294"/>
      <c r="G69" s="294"/>
      <c r="H69" s="294"/>
      <c r="I69" s="294"/>
      <c r="J69" s="295"/>
      <c r="K69" s="272" t="str">
        <f>IF(評価結果!H4="－","***",評価結果!H4)</f>
        <v>***</v>
      </c>
      <c r="L69" s="272"/>
      <c r="M69" s="272"/>
      <c r="N69" s="285" t="s">
        <v>37</v>
      </c>
      <c r="O69" s="285"/>
      <c r="P69" s="285"/>
      <c r="Q69" s="285"/>
      <c r="R69" s="285"/>
      <c r="S69" s="285"/>
      <c r="T69" s="285"/>
      <c r="U69" s="285"/>
      <c r="V69" s="285"/>
      <c r="W69" s="272" t="str">
        <f>IF(評価結果!H12="－","***",評価結果!H12)</f>
        <v>***</v>
      </c>
      <c r="X69" s="272"/>
      <c r="Y69" s="272"/>
    </row>
    <row r="70" spans="1:26">
      <c r="B70" s="293" t="s">
        <v>30</v>
      </c>
      <c r="C70" s="294"/>
      <c r="D70" s="294"/>
      <c r="E70" s="294"/>
      <c r="F70" s="294"/>
      <c r="G70" s="294"/>
      <c r="H70" s="294"/>
      <c r="I70" s="294"/>
      <c r="J70" s="295"/>
      <c r="K70" s="272" t="str">
        <f>IF(評価結果!H5="－","***",評価結果!H5)</f>
        <v>***</v>
      </c>
      <c r="L70" s="272"/>
      <c r="M70" s="272"/>
      <c r="N70" s="285" t="s">
        <v>38</v>
      </c>
      <c r="O70" s="285"/>
      <c r="P70" s="285"/>
      <c r="Q70" s="285"/>
      <c r="R70" s="285"/>
      <c r="S70" s="285"/>
      <c r="T70" s="285"/>
      <c r="U70" s="285"/>
      <c r="V70" s="285"/>
      <c r="W70" s="272" t="str">
        <f>IF(評価結果!H13="－","***",評価結果!H13)</f>
        <v>***</v>
      </c>
      <c r="X70" s="272"/>
      <c r="Y70" s="272"/>
    </row>
    <row r="71" spans="1:26">
      <c r="B71" s="293" t="s">
        <v>31</v>
      </c>
      <c r="C71" s="294"/>
      <c r="D71" s="294"/>
      <c r="E71" s="294"/>
      <c r="F71" s="294"/>
      <c r="G71" s="294"/>
      <c r="H71" s="294"/>
      <c r="I71" s="294"/>
      <c r="J71" s="295"/>
      <c r="K71" s="272" t="str">
        <f>IF(評価結果!H6="－","***",評価結果!H6)</f>
        <v>***</v>
      </c>
      <c r="L71" s="272"/>
      <c r="M71" s="272"/>
      <c r="N71" s="285" t="s">
        <v>39</v>
      </c>
      <c r="O71" s="285"/>
      <c r="P71" s="285"/>
      <c r="Q71" s="285"/>
      <c r="R71" s="285"/>
      <c r="S71" s="285"/>
      <c r="T71" s="285"/>
      <c r="U71" s="285"/>
      <c r="V71" s="285"/>
      <c r="W71" s="272" t="str">
        <f>IF(評価結果!H14="－","***",評価結果!H14)</f>
        <v>***</v>
      </c>
      <c r="X71" s="272"/>
      <c r="Y71" s="272"/>
    </row>
    <row r="72" spans="1:26">
      <c r="B72" s="293" t="s">
        <v>32</v>
      </c>
      <c r="C72" s="294"/>
      <c r="D72" s="294"/>
      <c r="E72" s="294"/>
      <c r="F72" s="294"/>
      <c r="G72" s="294"/>
      <c r="H72" s="294"/>
      <c r="I72" s="294"/>
      <c r="J72" s="295"/>
      <c r="K72" s="272" t="str">
        <f>IF(評価結果!H7="－","***",評価結果!H7)</f>
        <v>***</v>
      </c>
      <c r="L72" s="272"/>
      <c r="M72" s="272"/>
      <c r="N72" s="285" t="s">
        <v>40</v>
      </c>
      <c r="O72" s="285"/>
      <c r="P72" s="285"/>
      <c r="Q72" s="285"/>
      <c r="R72" s="285"/>
      <c r="S72" s="285"/>
      <c r="T72" s="285"/>
      <c r="U72" s="285"/>
      <c r="V72" s="285"/>
      <c r="W72" s="272" t="str">
        <f>IF(評価結果!H15="－","***",評価結果!H15)</f>
        <v>***</v>
      </c>
      <c r="X72" s="272"/>
      <c r="Y72" s="272"/>
    </row>
    <row r="73" spans="1:26">
      <c r="B73" s="293" t="s">
        <v>33</v>
      </c>
      <c r="C73" s="294"/>
      <c r="D73" s="294"/>
      <c r="E73" s="294"/>
      <c r="F73" s="294"/>
      <c r="G73" s="294"/>
      <c r="H73" s="294"/>
      <c r="I73" s="294"/>
      <c r="J73" s="295"/>
      <c r="K73" s="272" t="str">
        <f>IF(評価結果!H8="－","***",評価結果!H8)</f>
        <v>***</v>
      </c>
      <c r="L73" s="272"/>
      <c r="M73" s="272"/>
      <c r="N73" s="285" t="s">
        <v>41</v>
      </c>
      <c r="O73" s="285"/>
      <c r="P73" s="285"/>
      <c r="Q73" s="285"/>
      <c r="R73" s="285"/>
      <c r="S73" s="285"/>
      <c r="T73" s="285"/>
      <c r="U73" s="285"/>
      <c r="V73" s="285"/>
      <c r="W73" s="272" t="str">
        <f>IF(評価結果!H16="－","***",評価結果!H16)</f>
        <v>***</v>
      </c>
      <c r="X73" s="272"/>
      <c r="Y73" s="272"/>
    </row>
    <row r="74" spans="1:26">
      <c r="B74" s="293" t="s">
        <v>34</v>
      </c>
      <c r="C74" s="294"/>
      <c r="D74" s="294"/>
      <c r="E74" s="294"/>
      <c r="F74" s="294"/>
      <c r="G74" s="294"/>
      <c r="H74" s="294"/>
      <c r="I74" s="294"/>
      <c r="J74" s="295"/>
      <c r="K74" s="272" t="str">
        <f>IF(評価結果!H9="－","***",評価結果!H9)</f>
        <v>***</v>
      </c>
      <c r="L74" s="272"/>
      <c r="M74" s="272"/>
      <c r="N74" s="293" t="s">
        <v>343</v>
      </c>
      <c r="O74" s="294"/>
      <c r="P74" s="294"/>
      <c r="Q74" s="294"/>
      <c r="R74" s="294"/>
      <c r="S74" s="294"/>
      <c r="T74" s="294"/>
      <c r="U74" s="294"/>
      <c r="V74" s="294"/>
      <c r="W74" s="272" t="str">
        <f>IF(評価結果!H17="－","***",評価結果!H17)</f>
        <v>***</v>
      </c>
      <c r="X74" s="272"/>
      <c r="Y74" s="272"/>
    </row>
    <row r="75" spans="1:26">
      <c r="B75" s="293" t="s">
        <v>35</v>
      </c>
      <c r="C75" s="294"/>
      <c r="D75" s="294"/>
      <c r="E75" s="294"/>
      <c r="F75" s="294"/>
      <c r="G75" s="294"/>
      <c r="H75" s="294"/>
      <c r="I75" s="294"/>
      <c r="J75" s="295"/>
      <c r="K75" s="272" t="str">
        <f>IF(評価結果!H10="－","***",評価結果!H10)</f>
        <v>***</v>
      </c>
      <c r="L75" s="272"/>
      <c r="M75" s="272"/>
      <c r="N75" s="285" t="str">
        <f>入力シート!B35</f>
        <v>⑯その他不燃物（廃プラを含む）</v>
      </c>
      <c r="O75" s="285"/>
      <c r="P75" s="285"/>
      <c r="Q75" s="285"/>
      <c r="R75" s="285"/>
      <c r="S75" s="285"/>
      <c r="T75" s="285"/>
      <c r="U75" s="285"/>
      <c r="V75" s="285"/>
      <c r="W75" s="272" t="str">
        <f>IF(評価結果!H18="－","***",評価結果!H18)</f>
        <v>***</v>
      </c>
      <c r="X75" s="272"/>
      <c r="Y75" s="272"/>
    </row>
    <row r="76" spans="1:26">
      <c r="B76" s="273" t="s">
        <v>153</v>
      </c>
      <c r="C76" s="273"/>
      <c r="D76" s="273"/>
      <c r="E76" s="273"/>
      <c r="F76" s="273"/>
      <c r="G76" s="273"/>
      <c r="H76" s="273"/>
      <c r="I76" s="273"/>
      <c r="J76" s="273"/>
    </row>
    <row r="77" spans="1:26" ht="26.5">
      <c r="A77" s="365" t="s">
        <v>62</v>
      </c>
      <c r="B77" s="365"/>
      <c r="C77" s="365"/>
      <c r="D77" s="365"/>
      <c r="E77" s="365"/>
      <c r="F77" s="365"/>
      <c r="G77" s="365"/>
      <c r="H77" s="365"/>
      <c r="I77" s="365"/>
      <c r="J77" s="365"/>
      <c r="K77" s="365"/>
      <c r="L77" s="365"/>
      <c r="M77" s="365"/>
      <c r="N77" s="365"/>
      <c r="O77" s="365"/>
      <c r="P77" s="365"/>
      <c r="Q77" s="365"/>
      <c r="R77" s="365"/>
      <c r="S77" s="365"/>
      <c r="T77" s="365"/>
      <c r="U77" s="365"/>
      <c r="V77" s="365"/>
      <c r="W77" s="365"/>
      <c r="X77" s="365"/>
      <c r="Y77" s="365"/>
      <c r="Z77" s="365"/>
    </row>
    <row r="78" spans="1:26" ht="11.25" customHeight="1" thickBot="1"/>
    <row r="79" spans="1:26" ht="18.5" thickBot="1">
      <c r="A79" s="331" t="str">
        <f>A38</f>
        <v>令和 － 年度</v>
      </c>
      <c r="B79" s="332"/>
      <c r="C79" s="332"/>
      <c r="D79" s="332"/>
      <c r="E79" s="332"/>
      <c r="F79" s="332"/>
      <c r="G79" s="332"/>
      <c r="H79" s="332"/>
      <c r="I79" s="332"/>
      <c r="J79" s="333"/>
      <c r="K79" s="317" t="s">
        <v>84</v>
      </c>
      <c r="L79" s="318"/>
      <c r="M79" s="318"/>
      <c r="N79" s="318"/>
      <c r="O79" s="318"/>
      <c r="P79" s="319"/>
      <c r="Q79" s="331" t="s">
        <v>83</v>
      </c>
      <c r="R79" s="332"/>
      <c r="S79" s="332"/>
      <c r="T79" s="332"/>
      <c r="U79" s="332"/>
      <c r="V79" s="332"/>
      <c r="W79" s="332"/>
      <c r="X79" s="332"/>
      <c r="Y79" s="332"/>
      <c r="Z79" s="333"/>
    </row>
    <row r="80" spans="1:26">
      <c r="A80" s="308" t="s">
        <v>66</v>
      </c>
      <c r="B80" s="309"/>
      <c r="C80" s="309"/>
      <c r="D80" s="309"/>
      <c r="E80" s="310"/>
      <c r="F80" s="305" t="s">
        <v>170</v>
      </c>
      <c r="G80" s="306"/>
      <c r="H80" s="306"/>
      <c r="I80" s="306"/>
      <c r="J80" s="307"/>
      <c r="K80" s="317"/>
      <c r="L80" s="318"/>
      <c r="M80" s="318"/>
      <c r="N80" s="318"/>
      <c r="O80" s="318"/>
      <c r="P80" s="319"/>
      <c r="Q80" s="308" t="s">
        <v>66</v>
      </c>
      <c r="R80" s="309"/>
      <c r="S80" s="309"/>
      <c r="T80" s="309"/>
      <c r="U80" s="310"/>
      <c r="V80" s="305" t="s">
        <v>170</v>
      </c>
      <c r="W80" s="306"/>
      <c r="X80" s="306"/>
      <c r="Y80" s="306"/>
      <c r="Z80" s="307"/>
    </row>
    <row r="81" spans="1:26" ht="18.75" customHeight="1">
      <c r="A81" s="322" t="str">
        <f>IF(評価結果!AC23="***","－",評価結果!AC23)</f>
        <v>－</v>
      </c>
      <c r="B81" s="323"/>
      <c r="C81" s="323"/>
      <c r="D81" s="323"/>
      <c r="E81" s="324"/>
      <c r="F81" s="387" t="str">
        <f>IF(評価結果!AB23="***","－",評価結果!AB23)</f>
        <v>－</v>
      </c>
      <c r="G81" s="388"/>
      <c r="H81" s="388"/>
      <c r="I81" s="388"/>
      <c r="J81" s="389"/>
      <c r="K81" s="317"/>
      <c r="L81" s="318"/>
      <c r="M81" s="318"/>
      <c r="N81" s="318"/>
      <c r="O81" s="318"/>
      <c r="P81" s="319"/>
      <c r="Q81" s="322" t="str">
        <f>IF(評価結果!AE23="***","－",評価結果!AE23)</f>
        <v>－</v>
      </c>
      <c r="R81" s="323"/>
      <c r="S81" s="323"/>
      <c r="T81" s="323"/>
      <c r="U81" s="324"/>
      <c r="V81" s="387" t="str">
        <f>IFERROR(IF(HLOOKUP(Q81,評価用データ!C15:H20,6,FALSE)&lt;=F81*100,F81,(HLOOKUP(Q81,評価用データ!C15:H20,6,FALSE)/100)),"－")</f>
        <v>－</v>
      </c>
      <c r="W81" s="388"/>
      <c r="X81" s="388"/>
      <c r="Y81" s="388"/>
      <c r="Z81" s="389"/>
    </row>
    <row r="82" spans="1:26" ht="18.649999999999999" customHeight="1">
      <c r="A82" s="322"/>
      <c r="B82" s="323"/>
      <c r="C82" s="323"/>
      <c r="D82" s="323"/>
      <c r="E82" s="324"/>
      <c r="F82" s="387"/>
      <c r="G82" s="388"/>
      <c r="H82" s="388"/>
      <c r="I82" s="388"/>
      <c r="J82" s="389"/>
      <c r="K82" s="317"/>
      <c r="L82" s="318"/>
      <c r="M82" s="318"/>
      <c r="N82" s="318"/>
      <c r="O82" s="318"/>
      <c r="P82" s="319"/>
      <c r="Q82" s="322"/>
      <c r="R82" s="323"/>
      <c r="S82" s="323"/>
      <c r="T82" s="323"/>
      <c r="U82" s="324"/>
      <c r="V82" s="387"/>
      <c r="W82" s="388"/>
      <c r="X82" s="388"/>
      <c r="Y82" s="388"/>
      <c r="Z82" s="389"/>
    </row>
    <row r="83" spans="1:26" ht="19.5" customHeight="1" thickBot="1">
      <c r="A83" s="325"/>
      <c r="B83" s="326"/>
      <c r="C83" s="326"/>
      <c r="D83" s="326"/>
      <c r="E83" s="327"/>
      <c r="F83" s="390"/>
      <c r="G83" s="391"/>
      <c r="H83" s="391"/>
      <c r="I83" s="391"/>
      <c r="J83" s="392"/>
      <c r="K83" s="317"/>
      <c r="L83" s="318"/>
      <c r="M83" s="318"/>
      <c r="N83" s="318"/>
      <c r="O83" s="318"/>
      <c r="P83" s="319"/>
      <c r="Q83" s="325"/>
      <c r="R83" s="326"/>
      <c r="S83" s="326"/>
      <c r="T83" s="326"/>
      <c r="U83" s="327"/>
      <c r="V83" s="390"/>
      <c r="W83" s="391"/>
      <c r="X83" s="391"/>
      <c r="Y83" s="391"/>
      <c r="Z83" s="392"/>
    </row>
    <row r="84" spans="1:26" ht="11.25" customHeight="1" thickBot="1"/>
    <row r="85" spans="1:26" ht="16.5" customHeight="1">
      <c r="A85" s="366" t="str">
        <f>IFERROR(コメント!H4&amp;コメント!H5&amp;CHAR(10)&amp;コメント!H6&amp;CHAR(10)&amp;コメント!H7&amp;コメント!H8,"")</f>
        <v/>
      </c>
      <c r="B85" s="367"/>
      <c r="C85" s="367"/>
      <c r="D85" s="367"/>
      <c r="E85" s="367"/>
      <c r="F85" s="367"/>
      <c r="G85" s="367"/>
      <c r="H85" s="367"/>
      <c r="I85" s="367"/>
      <c r="J85" s="367"/>
      <c r="K85" s="367"/>
      <c r="L85" s="367"/>
      <c r="M85" s="367"/>
      <c r="N85" s="367"/>
      <c r="O85" s="367"/>
      <c r="P85" s="367"/>
      <c r="Q85" s="367"/>
      <c r="R85" s="367"/>
      <c r="S85" s="367"/>
      <c r="T85" s="367"/>
      <c r="U85" s="367"/>
      <c r="V85" s="367"/>
      <c r="W85" s="367"/>
      <c r="X85" s="367"/>
      <c r="Y85" s="367"/>
      <c r="Z85" s="368"/>
    </row>
    <row r="86" spans="1:26" ht="16.5" customHeight="1">
      <c r="A86" s="369"/>
      <c r="B86" s="370"/>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1"/>
    </row>
    <row r="87" spans="1:26" ht="16.5" customHeight="1">
      <c r="A87" s="369"/>
      <c r="B87" s="370"/>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371"/>
    </row>
    <row r="88" spans="1:26" ht="16.5" customHeight="1">
      <c r="A88" s="369"/>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1"/>
    </row>
    <row r="89" spans="1:26" ht="16.5" customHeight="1">
      <c r="A89" s="369"/>
      <c r="B89" s="370"/>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1"/>
    </row>
    <row r="90" spans="1:26" ht="16.5" customHeight="1">
      <c r="A90" s="369"/>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1"/>
    </row>
    <row r="91" spans="1:26" ht="16.5" customHeight="1">
      <c r="A91" s="369"/>
      <c r="B91" s="370"/>
      <c r="C91" s="370"/>
      <c r="D91" s="370"/>
      <c r="E91" s="370"/>
      <c r="F91" s="370"/>
      <c r="G91" s="370"/>
      <c r="H91" s="370"/>
      <c r="I91" s="370"/>
      <c r="J91" s="370"/>
      <c r="K91" s="370"/>
      <c r="L91" s="370"/>
      <c r="M91" s="370"/>
      <c r="N91" s="370"/>
      <c r="O91" s="370"/>
      <c r="P91" s="370"/>
      <c r="Q91" s="370"/>
      <c r="R91" s="370"/>
      <c r="S91" s="370"/>
      <c r="T91" s="370"/>
      <c r="U91" s="370"/>
      <c r="V91" s="370"/>
      <c r="W91" s="370"/>
      <c r="X91" s="370"/>
      <c r="Y91" s="370"/>
      <c r="Z91" s="371"/>
    </row>
    <row r="92" spans="1:26" ht="16.5" customHeight="1" thickBot="1">
      <c r="A92" s="372"/>
      <c r="B92" s="373"/>
      <c r="C92" s="373"/>
      <c r="D92" s="373"/>
      <c r="E92" s="373"/>
      <c r="F92" s="373"/>
      <c r="G92" s="373"/>
      <c r="H92" s="373"/>
      <c r="I92" s="373"/>
      <c r="J92" s="373"/>
      <c r="K92" s="373"/>
      <c r="L92" s="373"/>
      <c r="M92" s="373"/>
      <c r="N92" s="373"/>
      <c r="O92" s="373"/>
      <c r="P92" s="373"/>
      <c r="Q92" s="373"/>
      <c r="R92" s="373"/>
      <c r="S92" s="373"/>
      <c r="T92" s="373"/>
      <c r="U92" s="373"/>
      <c r="V92" s="373"/>
      <c r="W92" s="373"/>
      <c r="X92" s="373"/>
      <c r="Y92" s="373"/>
      <c r="Z92" s="374"/>
    </row>
    <row r="93" spans="1:26" ht="11.25" customHeight="1"/>
    <row r="94" spans="1:26">
      <c r="A94" t="s">
        <v>300</v>
      </c>
    </row>
    <row r="95" spans="1:26">
      <c r="A95" s="359" t="str">
        <f>IF(評価結果!W28="","－",評価結果!W28)</f>
        <v>－</v>
      </c>
      <c r="B95" s="360"/>
      <c r="C95" s="360"/>
      <c r="D95" s="360"/>
      <c r="E95" s="361"/>
      <c r="F95" s="359" t="str">
        <f>IF(評価結果!W29="","－",評価結果!W29)</f>
        <v>－</v>
      </c>
      <c r="G95" s="360"/>
      <c r="H95" s="360"/>
      <c r="I95" s="360"/>
      <c r="J95" s="361"/>
      <c r="K95" s="359" t="str">
        <f>IF(評価結果!W30="","－",評価結果!W30)</f>
        <v>－</v>
      </c>
      <c r="L95" s="360"/>
      <c r="M95" s="360"/>
      <c r="N95" s="360"/>
      <c r="O95" s="361"/>
      <c r="P95" s="359" t="str">
        <f>IF(評価結果!W31="","－",評価結果!W31)</f>
        <v>－</v>
      </c>
      <c r="Q95" s="360"/>
      <c r="R95" s="360"/>
      <c r="S95" s="360"/>
      <c r="T95" s="361"/>
      <c r="U95" s="359" t="str">
        <f>IF(評価結果!W32="","－",評価結果!W32)</f>
        <v>－</v>
      </c>
      <c r="V95" s="360"/>
      <c r="W95" s="360"/>
      <c r="X95" s="360"/>
      <c r="Y95" s="361"/>
    </row>
    <row r="96" spans="1:26">
      <c r="A96" s="362"/>
      <c r="B96" s="363"/>
      <c r="C96" s="363"/>
      <c r="D96" s="363"/>
      <c r="E96" s="364"/>
      <c r="F96" s="362"/>
      <c r="G96" s="363"/>
      <c r="H96" s="363"/>
      <c r="I96" s="363"/>
      <c r="J96" s="364"/>
      <c r="K96" s="362"/>
      <c r="L96" s="363"/>
      <c r="M96" s="363"/>
      <c r="N96" s="363"/>
      <c r="O96" s="364"/>
      <c r="P96" s="362"/>
      <c r="Q96" s="363"/>
      <c r="R96" s="363"/>
      <c r="S96" s="363"/>
      <c r="T96" s="364"/>
      <c r="U96" s="362"/>
      <c r="V96" s="363"/>
      <c r="W96" s="363"/>
      <c r="X96" s="363"/>
      <c r="Y96" s="364"/>
    </row>
    <row r="97" spans="1:26">
      <c r="A97" s="356" t="str">
        <f>IF(A95="－","－",評価結果!W27)</f>
        <v>－</v>
      </c>
      <c r="B97" s="357"/>
      <c r="C97" s="357"/>
      <c r="D97" s="357"/>
      <c r="E97" s="358"/>
      <c r="F97" s="356" t="str">
        <f>IF(F95="－","－",評価結果!W27)</f>
        <v>－</v>
      </c>
      <c r="G97" s="357"/>
      <c r="H97" s="357"/>
      <c r="I97" s="357"/>
      <c r="J97" s="358"/>
      <c r="K97" s="356" t="str">
        <f>IF(K95="－","－",評価結果!W27)</f>
        <v>－</v>
      </c>
      <c r="L97" s="357"/>
      <c r="M97" s="357"/>
      <c r="N97" s="357"/>
      <c r="O97" s="358"/>
      <c r="P97" s="356" t="str">
        <f>IF(P95="－","－",評価結果!W27)</f>
        <v>－</v>
      </c>
      <c r="Q97" s="357"/>
      <c r="R97" s="357"/>
      <c r="S97" s="357"/>
      <c r="T97" s="358"/>
      <c r="U97" s="356" t="str">
        <f>IF(U95="－","－",評価結果!W27)</f>
        <v>－</v>
      </c>
      <c r="V97" s="357"/>
      <c r="W97" s="357"/>
      <c r="X97" s="357"/>
      <c r="Y97" s="358"/>
    </row>
    <row r="98" spans="1:26" ht="11.25" customHeight="1"/>
    <row r="99" spans="1:26" ht="18.75" customHeight="1">
      <c r="A99" s="312" t="s">
        <v>176</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row>
    <row r="100" spans="1:26">
      <c r="A100" s="355"/>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row>
    <row r="101" spans="1:26">
      <c r="A101" s="290" t="s">
        <v>77</v>
      </c>
      <c r="B101" s="291"/>
      <c r="C101" s="291"/>
      <c r="D101" s="291"/>
      <c r="E101" s="291"/>
      <c r="F101" s="291"/>
      <c r="G101" s="291"/>
      <c r="H101" s="291"/>
      <c r="I101" s="291"/>
      <c r="J101" s="292"/>
      <c r="K101" s="296" t="s">
        <v>86</v>
      </c>
      <c r="L101" s="296"/>
      <c r="M101" s="296"/>
      <c r="N101" s="296"/>
      <c r="O101" s="296" t="s">
        <v>175</v>
      </c>
      <c r="P101" s="296"/>
      <c r="Q101" s="296"/>
      <c r="R101" s="296"/>
      <c r="S101" s="296"/>
      <c r="T101" s="290" t="s">
        <v>84</v>
      </c>
      <c r="U101" s="292"/>
      <c r="V101" s="296" t="s">
        <v>173</v>
      </c>
      <c r="W101" s="296"/>
      <c r="X101" s="296"/>
      <c r="Y101" s="296"/>
      <c r="Z101" s="296"/>
    </row>
    <row r="102" spans="1:26">
      <c r="A102" s="286" t="str">
        <f>IF(評価結果!AE28="","－",評価結果!AE28)</f>
        <v>－</v>
      </c>
      <c r="B102" s="287"/>
      <c r="C102" s="287"/>
      <c r="D102" s="287"/>
      <c r="E102" s="287"/>
      <c r="F102" s="287"/>
      <c r="G102" s="287"/>
      <c r="H102" s="287"/>
      <c r="I102" s="287"/>
      <c r="J102" s="288"/>
      <c r="K102" s="289" t="str">
        <f>IF(評価結果!AK28="","－",評価結果!AK28)</f>
        <v>－</v>
      </c>
      <c r="L102" s="289"/>
      <c r="M102" s="289"/>
      <c r="N102" s="289"/>
      <c r="O102" s="375" t="str">
        <f>IF(K102="－","－",評価結果!AJ28*100)</f>
        <v>－</v>
      </c>
      <c r="P102" s="376"/>
      <c r="Q102" s="376"/>
      <c r="R102" s="283" t="s">
        <v>174</v>
      </c>
      <c r="S102" s="284"/>
      <c r="T102" s="272" t="s">
        <v>84</v>
      </c>
      <c r="U102" s="272"/>
      <c r="V102" s="377" t="str">
        <f>IF(K102="E",評価用データ!G20,IF(K102="D",評価用データ!F20,"－"))</f>
        <v>－</v>
      </c>
      <c r="W102" s="378"/>
      <c r="X102" s="378"/>
      <c r="Y102" s="283" t="s">
        <v>174</v>
      </c>
      <c r="Z102" s="284"/>
    </row>
    <row r="103" spans="1:26">
      <c r="A103" s="286" t="str">
        <f>IF(評価結果!AE29="","－",評価結果!AE29)</f>
        <v>－</v>
      </c>
      <c r="B103" s="287"/>
      <c r="C103" s="287"/>
      <c r="D103" s="287"/>
      <c r="E103" s="287"/>
      <c r="F103" s="287"/>
      <c r="G103" s="287"/>
      <c r="H103" s="287"/>
      <c r="I103" s="287"/>
      <c r="J103" s="288"/>
      <c r="K103" s="289" t="str">
        <f>IF(評価結果!AK29="","－",評価結果!AK29)</f>
        <v>－</v>
      </c>
      <c r="L103" s="289"/>
      <c r="M103" s="289"/>
      <c r="N103" s="289"/>
      <c r="O103" s="375" t="str">
        <f>IF(K103="－","－",評価結果!AJ29*100)</f>
        <v>－</v>
      </c>
      <c r="P103" s="376"/>
      <c r="Q103" s="376"/>
      <c r="R103" s="283" t="s">
        <v>174</v>
      </c>
      <c r="S103" s="284"/>
      <c r="T103" s="272" t="s">
        <v>84</v>
      </c>
      <c r="U103" s="272"/>
      <c r="V103" s="377" t="str">
        <f>IF(K103="E",評価用データ!G20,IF(K103="D",評価用データ!F20,"－"))</f>
        <v>－</v>
      </c>
      <c r="W103" s="378"/>
      <c r="X103" s="378"/>
      <c r="Y103" s="283" t="s">
        <v>174</v>
      </c>
      <c r="Z103" s="284"/>
    </row>
    <row r="104" spans="1:26">
      <c r="A104" s="286" t="str">
        <f>IF(評価結果!AE30="","－",評価結果!AE30)</f>
        <v>－</v>
      </c>
      <c r="B104" s="287"/>
      <c r="C104" s="287"/>
      <c r="D104" s="287"/>
      <c r="E104" s="287"/>
      <c r="F104" s="287"/>
      <c r="G104" s="287"/>
      <c r="H104" s="287"/>
      <c r="I104" s="287"/>
      <c r="J104" s="288"/>
      <c r="K104" s="289" t="str">
        <f>IF(評価結果!AK30="","－",評価結果!AK30)</f>
        <v>－</v>
      </c>
      <c r="L104" s="289"/>
      <c r="M104" s="289"/>
      <c r="N104" s="289"/>
      <c r="O104" s="375" t="str">
        <f>IF(K104="－","－",評価結果!AJ30*100)</f>
        <v>－</v>
      </c>
      <c r="P104" s="376"/>
      <c r="Q104" s="376"/>
      <c r="R104" s="283" t="s">
        <v>174</v>
      </c>
      <c r="S104" s="284"/>
      <c r="T104" s="272" t="s">
        <v>84</v>
      </c>
      <c r="U104" s="272"/>
      <c r="V104" s="377" t="str">
        <f>IF(K104="E",評価用データ!G20,IF(K104="D",評価用データ!F20,"－"))</f>
        <v>－</v>
      </c>
      <c r="W104" s="378"/>
      <c r="X104" s="378"/>
      <c r="Y104" s="283" t="s">
        <v>174</v>
      </c>
      <c r="Z104" s="284"/>
    </row>
    <row r="105" spans="1:26">
      <c r="A105" s="286" t="str">
        <f>IF(評価結果!AE31="","－",評価結果!AE31)</f>
        <v>－</v>
      </c>
      <c r="B105" s="287"/>
      <c r="C105" s="287"/>
      <c r="D105" s="287"/>
      <c r="E105" s="287"/>
      <c r="F105" s="287"/>
      <c r="G105" s="287"/>
      <c r="H105" s="287"/>
      <c r="I105" s="287"/>
      <c r="J105" s="288"/>
      <c r="K105" s="289" t="str">
        <f>IF(評価結果!AK31="","－",評価結果!AK31)</f>
        <v>－</v>
      </c>
      <c r="L105" s="289"/>
      <c r="M105" s="289"/>
      <c r="N105" s="289"/>
      <c r="O105" s="375" t="str">
        <f>IF(K105="－","－",評価結果!AJ31*100)</f>
        <v>－</v>
      </c>
      <c r="P105" s="376"/>
      <c r="Q105" s="376"/>
      <c r="R105" s="283" t="s">
        <v>174</v>
      </c>
      <c r="S105" s="284"/>
      <c r="T105" s="272" t="s">
        <v>84</v>
      </c>
      <c r="U105" s="272"/>
      <c r="V105" s="377" t="str">
        <f>IF(K105="E",評価用データ!G20,IF(K105="D",評価用データ!F20,"－"))</f>
        <v>－</v>
      </c>
      <c r="W105" s="378"/>
      <c r="X105" s="378"/>
      <c r="Y105" s="283" t="s">
        <v>174</v>
      </c>
      <c r="Z105" s="284"/>
    </row>
    <row r="106" spans="1:26">
      <c r="A106" s="286" t="str">
        <f>IF(評価結果!AE32="","－",評価結果!AE32)</f>
        <v>－</v>
      </c>
      <c r="B106" s="287"/>
      <c r="C106" s="287"/>
      <c r="D106" s="287"/>
      <c r="E106" s="287"/>
      <c r="F106" s="287"/>
      <c r="G106" s="287"/>
      <c r="H106" s="287"/>
      <c r="I106" s="287"/>
      <c r="J106" s="288"/>
      <c r="K106" s="289" t="str">
        <f>IF(評価結果!AK32="","－",評価結果!AK32)</f>
        <v>－</v>
      </c>
      <c r="L106" s="289"/>
      <c r="M106" s="289"/>
      <c r="N106" s="289"/>
      <c r="O106" s="375" t="str">
        <f>IF(K106="－","－",評価結果!AJ32*100)</f>
        <v>－</v>
      </c>
      <c r="P106" s="376"/>
      <c r="Q106" s="376"/>
      <c r="R106" s="283" t="s">
        <v>174</v>
      </c>
      <c r="S106" s="284"/>
      <c r="T106" s="272" t="s">
        <v>84</v>
      </c>
      <c r="U106" s="272"/>
      <c r="V106" s="377" t="str">
        <f>IF(K106="E",評価用データ!G20,IF(K106="D",評価用データ!F20,"－"))</f>
        <v>－</v>
      </c>
      <c r="W106" s="378"/>
      <c r="X106" s="378"/>
      <c r="Y106" s="283" t="s">
        <v>174</v>
      </c>
      <c r="Z106" s="284"/>
    </row>
    <row r="107" spans="1:26" ht="11.25" customHeight="1">
      <c r="V107" s="126"/>
      <c r="W107" s="126"/>
      <c r="X107" s="126"/>
    </row>
    <row r="108" spans="1:26">
      <c r="B108" s="290" t="s">
        <v>77</v>
      </c>
      <c r="C108" s="291"/>
      <c r="D108" s="291"/>
      <c r="E108" s="291"/>
      <c r="F108" s="291"/>
      <c r="G108" s="291"/>
      <c r="H108" s="291"/>
      <c r="I108" s="291"/>
      <c r="J108" s="292"/>
      <c r="K108" s="296" t="s">
        <v>66</v>
      </c>
      <c r="L108" s="296"/>
      <c r="M108" s="296"/>
      <c r="N108" s="296" t="s">
        <v>77</v>
      </c>
      <c r="O108" s="296"/>
      <c r="P108" s="296"/>
      <c r="Q108" s="296"/>
      <c r="R108" s="296"/>
      <c r="S108" s="296"/>
      <c r="T108" s="296"/>
      <c r="U108" s="296"/>
      <c r="V108" s="296"/>
      <c r="W108" s="296" t="s">
        <v>66</v>
      </c>
      <c r="X108" s="296"/>
      <c r="Y108" s="296"/>
    </row>
    <row r="109" spans="1:26">
      <c r="B109" s="293" t="s">
        <v>28</v>
      </c>
      <c r="C109" s="294"/>
      <c r="D109" s="294"/>
      <c r="E109" s="294"/>
      <c r="F109" s="294"/>
      <c r="G109" s="294"/>
      <c r="H109" s="294"/>
      <c r="I109" s="294"/>
      <c r="J109" s="295"/>
      <c r="K109" s="272" t="str">
        <f>IF(評価結果!AC3="***","***",評価結果!AC3)</f>
        <v>***</v>
      </c>
      <c r="L109" s="272"/>
      <c r="M109" s="272"/>
      <c r="N109" s="297" t="s">
        <v>36</v>
      </c>
      <c r="O109" s="297"/>
      <c r="P109" s="297"/>
      <c r="Q109" s="297"/>
      <c r="R109" s="297"/>
      <c r="S109" s="297"/>
      <c r="T109" s="297"/>
      <c r="U109" s="297"/>
      <c r="V109" s="297"/>
      <c r="W109" s="272" t="str">
        <f>IF(評価結果!AC11="***","***",評価結果!AC11)</f>
        <v>***</v>
      </c>
      <c r="X109" s="272"/>
      <c r="Y109" s="272"/>
    </row>
    <row r="110" spans="1:26">
      <c r="B110" s="293" t="s">
        <v>29</v>
      </c>
      <c r="C110" s="294"/>
      <c r="D110" s="294"/>
      <c r="E110" s="294"/>
      <c r="F110" s="294"/>
      <c r="G110" s="294"/>
      <c r="H110" s="294"/>
      <c r="I110" s="294"/>
      <c r="J110" s="295"/>
      <c r="K110" s="272" t="str">
        <f>IF(評価結果!AC4="***","***",評価結果!AC4)</f>
        <v>***</v>
      </c>
      <c r="L110" s="272"/>
      <c r="M110" s="272"/>
      <c r="N110" s="285" t="s">
        <v>37</v>
      </c>
      <c r="O110" s="285"/>
      <c r="P110" s="285"/>
      <c r="Q110" s="285"/>
      <c r="R110" s="285"/>
      <c r="S110" s="285"/>
      <c r="T110" s="285"/>
      <c r="U110" s="285"/>
      <c r="V110" s="285"/>
      <c r="W110" s="272" t="str">
        <f>IF(評価結果!AC12="***","***",評価結果!AC12)</f>
        <v>***</v>
      </c>
      <c r="X110" s="272"/>
      <c r="Y110" s="272"/>
    </row>
    <row r="111" spans="1:26">
      <c r="B111" s="293" t="s">
        <v>30</v>
      </c>
      <c r="C111" s="294"/>
      <c r="D111" s="294"/>
      <c r="E111" s="294"/>
      <c r="F111" s="294"/>
      <c r="G111" s="294"/>
      <c r="H111" s="294"/>
      <c r="I111" s="294"/>
      <c r="J111" s="295"/>
      <c r="K111" s="272" t="str">
        <f>IF(評価結果!AC5="***","***",評価結果!AC5)</f>
        <v>***</v>
      </c>
      <c r="L111" s="272"/>
      <c r="M111" s="272"/>
      <c r="N111" s="285" t="s">
        <v>38</v>
      </c>
      <c r="O111" s="285"/>
      <c r="P111" s="285"/>
      <c r="Q111" s="285"/>
      <c r="R111" s="285"/>
      <c r="S111" s="285"/>
      <c r="T111" s="285"/>
      <c r="U111" s="285"/>
      <c r="V111" s="285"/>
      <c r="W111" s="272" t="str">
        <f>IF(評価結果!AC13="***","***",評価結果!AC13)</f>
        <v>***</v>
      </c>
      <c r="X111" s="272"/>
      <c r="Y111" s="272"/>
    </row>
    <row r="112" spans="1:26">
      <c r="B112" s="293" t="s">
        <v>31</v>
      </c>
      <c r="C112" s="294"/>
      <c r="D112" s="294"/>
      <c r="E112" s="294"/>
      <c r="F112" s="294"/>
      <c r="G112" s="294"/>
      <c r="H112" s="294"/>
      <c r="I112" s="294"/>
      <c r="J112" s="295"/>
      <c r="K112" s="272" t="str">
        <f>IF(評価結果!AC6="***","***",評価結果!AC6)</f>
        <v>***</v>
      </c>
      <c r="L112" s="272"/>
      <c r="M112" s="272"/>
      <c r="N112" s="285" t="s">
        <v>39</v>
      </c>
      <c r="O112" s="285"/>
      <c r="P112" s="285"/>
      <c r="Q112" s="285"/>
      <c r="R112" s="285"/>
      <c r="S112" s="285"/>
      <c r="T112" s="285"/>
      <c r="U112" s="285"/>
      <c r="V112" s="285"/>
      <c r="W112" s="272" t="str">
        <f>IF(評価結果!AC14="***","***",評価結果!AC14)</f>
        <v>***</v>
      </c>
      <c r="X112" s="272"/>
      <c r="Y112" s="272"/>
    </row>
    <row r="113" spans="1:31">
      <c r="B113" s="293" t="s">
        <v>32</v>
      </c>
      <c r="C113" s="294"/>
      <c r="D113" s="294"/>
      <c r="E113" s="294"/>
      <c r="F113" s="294"/>
      <c r="G113" s="294"/>
      <c r="H113" s="294"/>
      <c r="I113" s="294"/>
      <c r="J113" s="295"/>
      <c r="K113" s="272" t="str">
        <f>IF(評価結果!AC7="***","***",評価結果!AC7)</f>
        <v>***</v>
      </c>
      <c r="L113" s="272"/>
      <c r="M113" s="272"/>
      <c r="N113" s="285" t="s">
        <v>40</v>
      </c>
      <c r="O113" s="285"/>
      <c r="P113" s="285"/>
      <c r="Q113" s="285"/>
      <c r="R113" s="285"/>
      <c r="S113" s="285"/>
      <c r="T113" s="285"/>
      <c r="U113" s="285"/>
      <c r="V113" s="285"/>
      <c r="W113" s="272" t="str">
        <f>IF(評価結果!AC15="***","***",評価結果!AC15)</f>
        <v>***</v>
      </c>
      <c r="X113" s="272"/>
      <c r="Y113" s="272"/>
    </row>
    <row r="114" spans="1:31">
      <c r="B114" s="293" t="s">
        <v>33</v>
      </c>
      <c r="C114" s="294"/>
      <c r="D114" s="294"/>
      <c r="E114" s="294"/>
      <c r="F114" s="294"/>
      <c r="G114" s="294"/>
      <c r="H114" s="294"/>
      <c r="I114" s="294"/>
      <c r="J114" s="295"/>
      <c r="K114" s="272" t="str">
        <f>IF(評価結果!AC8="***","***",評価結果!AC8)</f>
        <v>***</v>
      </c>
      <c r="L114" s="272"/>
      <c r="M114" s="272"/>
      <c r="N114" s="285" t="s">
        <v>41</v>
      </c>
      <c r="O114" s="285"/>
      <c r="P114" s="285"/>
      <c r="Q114" s="285"/>
      <c r="R114" s="285"/>
      <c r="S114" s="285"/>
      <c r="T114" s="285"/>
      <c r="U114" s="285"/>
      <c r="V114" s="285"/>
      <c r="W114" s="272" t="str">
        <f>IF(評価結果!AC16="***","***",評価結果!AC16)</f>
        <v>***</v>
      </c>
      <c r="X114" s="272"/>
      <c r="Y114" s="272"/>
    </row>
    <row r="115" spans="1:31">
      <c r="B115" s="293" t="s">
        <v>34</v>
      </c>
      <c r="C115" s="294"/>
      <c r="D115" s="294"/>
      <c r="E115" s="294"/>
      <c r="F115" s="294"/>
      <c r="G115" s="294"/>
      <c r="H115" s="294"/>
      <c r="I115" s="294"/>
      <c r="J115" s="295"/>
      <c r="K115" s="272" t="str">
        <f>IF(評価結果!AC9="***","***",評価結果!AC9)</f>
        <v>***</v>
      </c>
      <c r="L115" s="272"/>
      <c r="M115" s="272"/>
      <c r="N115" s="293" t="s">
        <v>344</v>
      </c>
      <c r="O115" s="294"/>
      <c r="P115" s="294"/>
      <c r="Q115" s="294"/>
      <c r="R115" s="294"/>
      <c r="S115" s="294"/>
      <c r="T115" s="294"/>
      <c r="U115" s="294"/>
      <c r="V115" s="294"/>
      <c r="W115" s="272" t="str">
        <f>IF(評価結果!AC17="***","***",評価結果!AC17)</f>
        <v>***</v>
      </c>
      <c r="X115" s="272"/>
      <c r="Y115" s="272"/>
    </row>
    <row r="116" spans="1:31">
      <c r="B116" s="293" t="s">
        <v>35</v>
      </c>
      <c r="C116" s="294"/>
      <c r="D116" s="294"/>
      <c r="E116" s="294"/>
      <c r="F116" s="294"/>
      <c r="G116" s="294"/>
      <c r="H116" s="294"/>
      <c r="I116" s="294"/>
      <c r="J116" s="295"/>
      <c r="K116" s="272" t="str">
        <f>IF(評価結果!AC10="***","***",評価結果!AC10)</f>
        <v>***</v>
      </c>
      <c r="L116" s="272"/>
      <c r="M116" s="272"/>
      <c r="N116" s="285" t="str">
        <f>N75</f>
        <v>⑯その他不燃物（廃プラを含む）</v>
      </c>
      <c r="O116" s="285"/>
      <c r="P116" s="285"/>
      <c r="Q116" s="285"/>
      <c r="R116" s="285"/>
      <c r="S116" s="285"/>
      <c r="T116" s="285"/>
      <c r="U116" s="285"/>
      <c r="V116" s="285"/>
      <c r="W116" s="272" t="str">
        <f>IF(評価結果!AC18="***","***",評価結果!AC18)</f>
        <v>***</v>
      </c>
      <c r="X116" s="272"/>
      <c r="Y116" s="272"/>
    </row>
    <row r="117" spans="1:31">
      <c r="B117" s="273" t="s">
        <v>153</v>
      </c>
      <c r="C117" s="273"/>
      <c r="D117" s="273"/>
      <c r="E117" s="273"/>
      <c r="F117" s="273"/>
      <c r="G117" s="273"/>
      <c r="H117" s="273"/>
      <c r="I117" s="273"/>
      <c r="J117" s="273"/>
    </row>
    <row r="118" spans="1:31" ht="9" customHeight="1"/>
    <row r="119" spans="1:31" ht="26.5">
      <c r="A119" s="365" t="s">
        <v>63</v>
      </c>
      <c r="B119" s="365"/>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row>
    <row r="120" spans="1:31" ht="11.25" customHeight="1"/>
    <row r="121" spans="1:31" ht="20.5" thickBot="1">
      <c r="A121" s="116" t="s">
        <v>291</v>
      </c>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row>
    <row r="122" spans="1:31" ht="18.5" thickBot="1"/>
    <row r="123" spans="1:31" ht="18.649999999999999" customHeight="1" thickBot="1">
      <c r="B123" s="1" t="s">
        <v>65</v>
      </c>
      <c r="C123" s="1"/>
      <c r="D123" s="1"/>
      <c r="E123" s="1"/>
      <c r="H123" s="1" t="s">
        <v>365</v>
      </c>
      <c r="I123" s="1"/>
      <c r="K123" s="274" t="str">
        <f>IFERROR(評価結果!AQ3,"-")</f>
        <v>-</v>
      </c>
      <c r="L123" s="275"/>
      <c r="M123" s="276"/>
      <c r="O123" s="1" t="s">
        <v>366</v>
      </c>
      <c r="P123" s="120"/>
      <c r="Q123" s="120"/>
      <c r="R123" s="120"/>
      <c r="S123" s="120"/>
      <c r="T123" s="120"/>
      <c r="U123" s="120"/>
      <c r="V123" s="120"/>
      <c r="W123" s="120"/>
      <c r="X123" s="120"/>
      <c r="Y123" s="120"/>
      <c r="AA123" s="121" t="s">
        <v>79</v>
      </c>
      <c r="AB123" s="122"/>
      <c r="AC123" s="121" t="s">
        <v>79</v>
      </c>
      <c r="AD123" s="123"/>
      <c r="AE123" s="123"/>
    </row>
    <row r="124" spans="1:31" ht="18.5" thickBot="1">
      <c r="B124" s="1" t="s">
        <v>68</v>
      </c>
      <c r="H124" s="1" t="s">
        <v>365</v>
      </c>
      <c r="I124" s="1"/>
      <c r="K124" s="274" t="str">
        <f>IFERROR(評価結果!AQ4,"-")</f>
        <v>-</v>
      </c>
      <c r="L124" s="275"/>
      <c r="M124" s="276"/>
      <c r="O124" s="1" t="str">
        <f>IF(入力シート!L41="アリ","（最大数：6）","（最大数：4）")</f>
        <v>（最大数：4）</v>
      </c>
      <c r="P124" s="120"/>
      <c r="Q124" s="120"/>
      <c r="R124" s="120"/>
      <c r="S124" s="120"/>
      <c r="T124" s="120"/>
      <c r="U124" s="120"/>
      <c r="V124" s="120"/>
      <c r="W124" s="120"/>
      <c r="X124" s="120"/>
      <c r="Y124" s="120"/>
      <c r="AA124" s="121" t="s">
        <v>79</v>
      </c>
      <c r="AB124" s="122"/>
      <c r="AC124" s="121" t="s">
        <v>79</v>
      </c>
      <c r="AD124" s="123"/>
      <c r="AE124" s="123"/>
    </row>
    <row r="125" spans="1:31" ht="18.5" thickBot="1">
      <c r="B125" s="1" t="s">
        <v>70</v>
      </c>
      <c r="H125" s="1" t="s">
        <v>365</v>
      </c>
      <c r="I125" s="1"/>
      <c r="K125" s="274" t="str">
        <f>IFERROR(評価結果!AQ5,"-")</f>
        <v>-</v>
      </c>
      <c r="L125" s="275"/>
      <c r="M125" s="276"/>
      <c r="O125" s="1" t="s">
        <v>366</v>
      </c>
      <c r="P125" s="120"/>
      <c r="Q125" s="120"/>
      <c r="R125" s="120"/>
      <c r="S125" s="120"/>
      <c r="T125" s="120"/>
      <c r="U125" s="120"/>
      <c r="V125" s="120"/>
      <c r="W125" s="120"/>
      <c r="X125" s="120"/>
      <c r="Y125" s="120"/>
      <c r="AA125" s="121" t="s">
        <v>79</v>
      </c>
      <c r="AB125" s="122"/>
      <c r="AC125" s="121" t="s">
        <v>79</v>
      </c>
      <c r="AD125" s="123"/>
      <c r="AE125" s="123"/>
    </row>
    <row r="126" spans="1:31" ht="18" customHeight="1" thickBot="1">
      <c r="B126" s="1" t="s">
        <v>49</v>
      </c>
      <c r="H126" s="1" t="s">
        <v>365</v>
      </c>
      <c r="I126" s="1"/>
      <c r="K126" s="274" t="str">
        <f>IFERROR(評価結果!AQ6,"-")</f>
        <v>-</v>
      </c>
      <c r="L126" s="275"/>
      <c r="M126" s="276"/>
      <c r="O126" s="1" t="str">
        <f>IF(入力シート!L41="アリ","（最大数：6）","（最大数：5）")</f>
        <v>（最大数：5）</v>
      </c>
      <c r="P126" s="120"/>
      <c r="Q126" s="120"/>
      <c r="R126" s="120"/>
      <c r="S126" s="120"/>
      <c r="T126" s="120"/>
      <c r="U126" s="120"/>
      <c r="V126" s="120"/>
      <c r="W126" s="120"/>
      <c r="X126" s="120"/>
      <c r="Y126" s="120"/>
      <c r="AA126" s="121" t="s">
        <v>79</v>
      </c>
      <c r="AB126" s="124"/>
    </row>
    <row r="127" spans="1:31" ht="18" customHeight="1" thickBot="1">
      <c r="B127" s="1" t="s">
        <v>50</v>
      </c>
      <c r="H127" s="1" t="s">
        <v>365</v>
      </c>
      <c r="I127" s="1"/>
      <c r="K127" s="274" t="str">
        <f>IFERROR(評価結果!AQ7,"-")</f>
        <v>-</v>
      </c>
      <c r="L127" s="275"/>
      <c r="M127" s="276"/>
      <c r="O127" s="1" t="s">
        <v>366</v>
      </c>
      <c r="P127" s="120"/>
      <c r="Q127" s="120"/>
      <c r="R127" s="120"/>
      <c r="S127" s="120"/>
      <c r="T127" s="120"/>
      <c r="U127" s="120"/>
      <c r="V127" s="120"/>
      <c r="W127" s="120"/>
      <c r="X127" s="120"/>
      <c r="Y127" s="120"/>
      <c r="AA127" s="121" t="s">
        <v>79</v>
      </c>
      <c r="AB127" s="122"/>
      <c r="AC127" s="121" t="s">
        <v>79</v>
      </c>
      <c r="AD127" s="123"/>
      <c r="AE127" s="123"/>
    </row>
    <row r="128" spans="1:31" ht="18" customHeight="1" thickBot="1">
      <c r="H128" s="125" t="s">
        <v>71</v>
      </c>
      <c r="K128" s="274" t="str">
        <f>IF(AND(評価結果!AP3="-",評価結果!AP4="-",評価結果!AP5="-",評価結果!AP6="-",評価結果!AP7="-"),"-",評価結果!AQ8)</f>
        <v>-</v>
      </c>
      <c r="L128" s="275"/>
      <c r="M128" s="276"/>
      <c r="O128" s="1" t="str">
        <f>IF(入力シート!L41="アリ","（最大数：30）","（最大数：27）")</f>
        <v>（最大数：27）</v>
      </c>
      <c r="P128" s="120"/>
      <c r="Q128" s="120"/>
      <c r="R128" s="120"/>
      <c r="S128" s="120"/>
      <c r="T128" s="120"/>
      <c r="U128" s="120"/>
      <c r="V128" s="120"/>
      <c r="W128" s="120"/>
      <c r="X128" s="120"/>
      <c r="Y128" s="120"/>
      <c r="AD128" s="123"/>
      <c r="AE128" s="123"/>
    </row>
    <row r="129" spans="1:31" ht="18" customHeight="1">
      <c r="P129" s="120"/>
      <c r="Q129" s="120"/>
      <c r="R129" s="120"/>
      <c r="S129" s="120"/>
      <c r="T129" s="120"/>
      <c r="U129" s="120"/>
      <c r="V129" s="120"/>
      <c r="W129" s="120"/>
      <c r="X129" s="120"/>
      <c r="Y129" s="120"/>
      <c r="AD129" s="123"/>
      <c r="AE129" s="123"/>
    </row>
    <row r="130" spans="1:31" ht="20.5" thickBot="1">
      <c r="A130" s="152" t="s">
        <v>304</v>
      </c>
      <c r="B130" s="151"/>
      <c r="C130" s="151"/>
      <c r="D130" s="151"/>
      <c r="E130" s="151"/>
      <c r="F130" s="151"/>
      <c r="G130" s="151"/>
      <c r="H130" s="151"/>
      <c r="I130" s="151"/>
      <c r="J130" s="151"/>
      <c r="K130" s="151"/>
      <c r="L130" s="151"/>
      <c r="M130" s="151"/>
      <c r="N130" s="151"/>
      <c r="O130" s="117"/>
      <c r="P130" s="117"/>
      <c r="Q130" s="117"/>
      <c r="R130" s="117"/>
      <c r="S130" s="117"/>
      <c r="T130" s="117"/>
      <c r="U130" s="117"/>
      <c r="V130" s="117"/>
      <c r="W130" s="117"/>
      <c r="X130" s="117"/>
      <c r="Y130" s="117"/>
      <c r="Z130" s="117"/>
    </row>
    <row r="131" spans="1:31" ht="10.4" customHeight="1" thickBot="1">
      <c r="B131" s="150"/>
      <c r="C131" s="150"/>
      <c r="D131" s="150"/>
      <c r="E131" s="150"/>
      <c r="F131" s="150"/>
      <c r="G131" s="150"/>
      <c r="H131" s="150"/>
      <c r="I131" s="150"/>
      <c r="J131" s="150"/>
      <c r="K131" s="150"/>
      <c r="L131" s="150"/>
      <c r="M131" s="150"/>
      <c r="N131" s="150"/>
    </row>
    <row r="132" spans="1:31" ht="18.5" thickBot="1">
      <c r="B132" s="150" t="s">
        <v>280</v>
      </c>
      <c r="C132" s="150" t="s">
        <v>281</v>
      </c>
      <c r="D132" s="150"/>
      <c r="E132" s="150"/>
      <c r="F132" s="150"/>
      <c r="G132" s="150"/>
      <c r="H132" s="150"/>
      <c r="I132" s="150"/>
      <c r="J132" s="150"/>
      <c r="K132" s="150"/>
      <c r="L132" s="150"/>
      <c r="M132" s="150"/>
      <c r="N132" s="150"/>
      <c r="Q132" t="s">
        <v>84</v>
      </c>
      <c r="R132" s="393" t="str">
        <f>IF(入力シート!H44="","",IF(入力シート!H44="〇","〇","✕"))</f>
        <v/>
      </c>
      <c r="S132" s="394"/>
      <c r="T132" s="394"/>
      <c r="U132" s="395"/>
    </row>
    <row r="133" spans="1:31" ht="18.5" thickBot="1">
      <c r="B133" s="150" t="s">
        <v>280</v>
      </c>
      <c r="C133" s="150" t="s">
        <v>282</v>
      </c>
      <c r="D133" s="150"/>
      <c r="E133" s="150"/>
      <c r="F133" s="150"/>
      <c r="G133" s="150"/>
      <c r="H133" s="150"/>
      <c r="I133" s="150"/>
      <c r="J133" s="150"/>
      <c r="K133" s="150"/>
      <c r="L133" s="150"/>
      <c r="M133" s="150"/>
      <c r="N133" s="150"/>
      <c r="Q133" t="s">
        <v>84</v>
      </c>
      <c r="R133" s="274" t="str">
        <f>IF(入力シート!H45="","",IF(入力シート!H45="〇","〇","✕"))</f>
        <v/>
      </c>
      <c r="S133" s="275"/>
      <c r="T133" s="275"/>
      <c r="U133" s="276"/>
    </row>
    <row r="134" spans="1:31" ht="18.5" thickBot="1">
      <c r="B134" s="150" t="s">
        <v>280</v>
      </c>
      <c r="C134" s="150" t="s">
        <v>283</v>
      </c>
      <c r="D134" s="150"/>
      <c r="E134" s="150"/>
      <c r="F134" s="150"/>
      <c r="G134" s="150"/>
      <c r="H134" s="150"/>
      <c r="I134" s="150"/>
      <c r="J134" s="150"/>
      <c r="K134" s="150"/>
      <c r="L134" s="150"/>
      <c r="M134" s="150"/>
      <c r="N134" s="150"/>
      <c r="Q134" t="s">
        <v>84</v>
      </c>
      <c r="R134" s="274" t="str">
        <f>IF(入力シート!H47="","",IF(入力シート!H47="〇","〇","✕"))</f>
        <v/>
      </c>
      <c r="S134" s="275"/>
      <c r="T134" s="275"/>
      <c r="U134" s="276"/>
    </row>
    <row r="135" spans="1:31" ht="18.5" thickBot="1">
      <c r="B135" s="150" t="s">
        <v>280</v>
      </c>
      <c r="C135" t="s">
        <v>284</v>
      </c>
      <c r="Q135" t="s">
        <v>84</v>
      </c>
      <c r="R135" s="274" t="str">
        <f>入力シート!O50</f>
        <v/>
      </c>
      <c r="S135" s="275"/>
      <c r="T135" s="275"/>
      <c r="U135" s="276"/>
    </row>
    <row r="136" spans="1:31" ht="18.5" thickBot="1">
      <c r="B136" s="150" t="s">
        <v>280</v>
      </c>
      <c r="C136" t="s">
        <v>285</v>
      </c>
      <c r="Q136" t="s">
        <v>84</v>
      </c>
      <c r="R136" s="274" t="str">
        <f>入力シート!S50</f>
        <v/>
      </c>
      <c r="S136" s="275"/>
      <c r="T136" s="275"/>
      <c r="U136" s="276"/>
    </row>
    <row r="137" spans="1:31" ht="18.5" thickBot="1">
      <c r="B137" s="150" t="s">
        <v>280</v>
      </c>
      <c r="C137" t="s">
        <v>286</v>
      </c>
      <c r="Q137" t="s">
        <v>84</v>
      </c>
      <c r="R137" s="274" t="str">
        <f>入力シート!W50</f>
        <v/>
      </c>
      <c r="S137" s="275"/>
      <c r="T137" s="275"/>
      <c r="U137" s="276"/>
    </row>
    <row r="138" spans="1:31" ht="18" customHeight="1">
      <c r="P138" s="120"/>
      <c r="Q138" s="120"/>
      <c r="R138" s="120"/>
      <c r="S138" s="120"/>
      <c r="T138" s="120"/>
      <c r="U138" s="120"/>
      <c r="V138" s="120"/>
      <c r="W138" s="120"/>
      <c r="X138" s="120"/>
      <c r="Y138" s="120"/>
      <c r="AD138" s="123"/>
      <c r="AE138" s="123"/>
    </row>
    <row r="139" spans="1:31" ht="17.5" customHeight="1"/>
    <row r="140" spans="1:31" ht="17.5" customHeight="1"/>
    <row r="141" spans="1:31" ht="17.5" customHeight="1"/>
    <row r="142" spans="1:31" ht="17.5" customHeight="1"/>
    <row r="143" spans="1:31" ht="17.5" customHeight="1"/>
    <row r="144" spans="1:31" ht="17.5" customHeight="1"/>
    <row r="145" ht="17.5" customHeight="1"/>
    <row r="146" ht="17.5" customHeight="1"/>
    <row r="147" ht="17.5" customHeight="1"/>
    <row r="149" ht="17.5" customHeight="1"/>
    <row r="150" ht="17.5" customHeight="1"/>
    <row r="151" ht="17.5" customHeight="1"/>
    <row r="152" ht="17.5" customHeight="1"/>
    <row r="153" ht="17.5" customHeight="1"/>
    <row r="154" ht="17.5" customHeight="1"/>
    <row r="155" ht="17.5" customHeight="1"/>
    <row r="156" ht="17.5" customHeight="1"/>
    <row r="157" ht="17.5" customHeight="1"/>
  </sheetData>
  <sheetProtection algorithmName="SHA-512" hashValue="4250kK2Bqcdof/gQVJ32ng6/MAmddg9PfzGbM9juq1fT6GXTyTnTZtYg8wPoyGMPY7gII0LTA7wBGH6Azfr5ow==" saltValue="7Vnq2R9xLezIKmfgfrscCw==" spinCount="100000" sheet="1" objects="1" scenarios="1"/>
  <mergeCells count="253">
    <mergeCell ref="R137:U137"/>
    <mergeCell ref="K111:M111"/>
    <mergeCell ref="N111:V111"/>
    <mergeCell ref="W111:Y111"/>
    <mergeCell ref="B112:J112"/>
    <mergeCell ref="K112:M112"/>
    <mergeCell ref="N112:V112"/>
    <mergeCell ref="W112:Y112"/>
    <mergeCell ref="B113:J113"/>
    <mergeCell ref="N115:V115"/>
    <mergeCell ref="W115:Y115"/>
    <mergeCell ref="A36:Z36"/>
    <mergeCell ref="B110:J110"/>
    <mergeCell ref="B109:J109"/>
    <mergeCell ref="B108:J108"/>
    <mergeCell ref="R132:U132"/>
    <mergeCell ref="R133:U133"/>
    <mergeCell ref="R134:U134"/>
    <mergeCell ref="R135:U135"/>
    <mergeCell ref="R136:U136"/>
    <mergeCell ref="A119:Z119"/>
    <mergeCell ref="N108:V108"/>
    <mergeCell ref="W108:Y108"/>
    <mergeCell ref="K109:M109"/>
    <mergeCell ref="N109:V109"/>
    <mergeCell ref="W109:Y109"/>
    <mergeCell ref="K110:M110"/>
    <mergeCell ref="N110:V110"/>
    <mergeCell ref="W110:Y110"/>
    <mergeCell ref="A105:J105"/>
    <mergeCell ref="K105:N105"/>
    <mergeCell ref="O105:Q105"/>
    <mergeCell ref="R105:S105"/>
    <mergeCell ref="T105:U105"/>
    <mergeCell ref="V105:X105"/>
    <mergeCell ref="A30:R30"/>
    <mergeCell ref="S30:Z30"/>
    <mergeCell ref="A32:R32"/>
    <mergeCell ref="S32:Z32"/>
    <mergeCell ref="A34:R34"/>
    <mergeCell ref="S34:Z34"/>
    <mergeCell ref="B117:J117"/>
    <mergeCell ref="F81:J83"/>
    <mergeCell ref="V81:Z83"/>
    <mergeCell ref="B114:J114"/>
    <mergeCell ref="K114:M114"/>
    <mergeCell ref="N114:V114"/>
    <mergeCell ref="W114:Y114"/>
    <mergeCell ref="B115:J115"/>
    <mergeCell ref="K115:M115"/>
    <mergeCell ref="N116:V116"/>
    <mergeCell ref="W116:Y116"/>
    <mergeCell ref="B116:J116"/>
    <mergeCell ref="K116:M116"/>
    <mergeCell ref="B111:J111"/>
    <mergeCell ref="K113:M113"/>
    <mergeCell ref="N113:V113"/>
    <mergeCell ref="W113:Y113"/>
    <mergeCell ref="K108:M108"/>
    <mergeCell ref="Y105:Z105"/>
    <mergeCell ref="A106:J106"/>
    <mergeCell ref="K106:N106"/>
    <mergeCell ref="O106:Q106"/>
    <mergeCell ref="R106:S106"/>
    <mergeCell ref="T106:U106"/>
    <mergeCell ref="V106:X106"/>
    <mergeCell ref="Y106:Z106"/>
    <mergeCell ref="A103:J103"/>
    <mergeCell ref="K103:N103"/>
    <mergeCell ref="O103:Q103"/>
    <mergeCell ref="R103:S103"/>
    <mergeCell ref="T103:U103"/>
    <mergeCell ref="V103:X103"/>
    <mergeCell ref="Y103:Z103"/>
    <mergeCell ref="A104:J104"/>
    <mergeCell ref="K104:N104"/>
    <mergeCell ref="O104:Q104"/>
    <mergeCell ref="R104:S104"/>
    <mergeCell ref="T104:U104"/>
    <mergeCell ref="V104:X104"/>
    <mergeCell ref="Y104:Z104"/>
    <mergeCell ref="A99:Z100"/>
    <mergeCell ref="A101:J101"/>
    <mergeCell ref="K101:N101"/>
    <mergeCell ref="O101:S101"/>
    <mergeCell ref="T101:U101"/>
    <mergeCell ref="V101:Z101"/>
    <mergeCell ref="A102:J102"/>
    <mergeCell ref="K102:N102"/>
    <mergeCell ref="O102:Q102"/>
    <mergeCell ref="R102:S102"/>
    <mergeCell ref="T102:U102"/>
    <mergeCell ref="V102:X102"/>
    <mergeCell ref="Y102:Z102"/>
    <mergeCell ref="A85:Z92"/>
    <mergeCell ref="A95:E96"/>
    <mergeCell ref="F95:J96"/>
    <mergeCell ref="K95:O96"/>
    <mergeCell ref="P95:T96"/>
    <mergeCell ref="U95:Y96"/>
    <mergeCell ref="A97:E97"/>
    <mergeCell ref="F97:J97"/>
    <mergeCell ref="K97:O97"/>
    <mergeCell ref="P97:T97"/>
    <mergeCell ref="U97:Y97"/>
    <mergeCell ref="A77:Z77"/>
    <mergeCell ref="A79:J79"/>
    <mergeCell ref="K79:P83"/>
    <mergeCell ref="Q79:Z79"/>
    <mergeCell ref="A80:E80"/>
    <mergeCell ref="F80:J80"/>
    <mergeCell ref="Q80:U80"/>
    <mergeCell ref="V80:Z80"/>
    <mergeCell ref="A81:E83"/>
    <mergeCell ref="Q81:U83"/>
    <mergeCell ref="A31:Z31"/>
    <mergeCell ref="F40:J40"/>
    <mergeCell ref="F41:J41"/>
    <mergeCell ref="F42:J42"/>
    <mergeCell ref="A40:E42"/>
    <mergeCell ref="V40:Z40"/>
    <mergeCell ref="T60:U60"/>
    <mergeCell ref="A44:Z51"/>
    <mergeCell ref="N67:V67"/>
    <mergeCell ref="W67:Y67"/>
    <mergeCell ref="A58:Z59"/>
    <mergeCell ref="A56:E56"/>
    <mergeCell ref="F54:J55"/>
    <mergeCell ref="F56:J56"/>
    <mergeCell ref="K54:O55"/>
    <mergeCell ref="K56:O56"/>
    <mergeCell ref="P54:T55"/>
    <mergeCell ref="P56:T56"/>
    <mergeCell ref="U54:Y55"/>
    <mergeCell ref="U56:Y56"/>
    <mergeCell ref="T65:U65"/>
    <mergeCell ref="A54:E55"/>
    <mergeCell ref="A60:J60"/>
    <mergeCell ref="A61:J61"/>
    <mergeCell ref="U19:Z19"/>
    <mergeCell ref="A20:E20"/>
    <mergeCell ref="G20:L20"/>
    <mergeCell ref="N20:S20"/>
    <mergeCell ref="U20:Z20"/>
    <mergeCell ref="B25:F25"/>
    <mergeCell ref="A2:Z2"/>
    <mergeCell ref="A19:E19"/>
    <mergeCell ref="G19:L19"/>
    <mergeCell ref="N19:S19"/>
    <mergeCell ref="G14:K14"/>
    <mergeCell ref="A12:F12"/>
    <mergeCell ref="A13:F13"/>
    <mergeCell ref="A14:F14"/>
    <mergeCell ref="A15:F15"/>
    <mergeCell ref="A3:Z9"/>
    <mergeCell ref="T11:Z11"/>
    <mergeCell ref="A23:Z23"/>
    <mergeCell ref="B26:F28"/>
    <mergeCell ref="H26:L28"/>
    <mergeCell ref="N26:R28"/>
    <mergeCell ref="T26:X28"/>
    <mergeCell ref="K123:M123"/>
    <mergeCell ref="K124:M124"/>
    <mergeCell ref="K125:M125"/>
    <mergeCell ref="K126:M126"/>
    <mergeCell ref="F39:J39"/>
    <mergeCell ref="A39:E39"/>
    <mergeCell ref="A33:Z33"/>
    <mergeCell ref="A35:Z35"/>
    <mergeCell ref="V39:Z39"/>
    <mergeCell ref="K38:P42"/>
    <mergeCell ref="V41:Z41"/>
    <mergeCell ref="Q39:U39"/>
    <mergeCell ref="Q40:U42"/>
    <mergeCell ref="V42:Z42"/>
    <mergeCell ref="A38:J38"/>
    <mergeCell ref="Q38:Z38"/>
    <mergeCell ref="B73:J73"/>
    <mergeCell ref="K73:M73"/>
    <mergeCell ref="B72:J72"/>
    <mergeCell ref="K72:M72"/>
    <mergeCell ref="B75:J75"/>
    <mergeCell ref="K75:M75"/>
    <mergeCell ref="B74:J74"/>
    <mergeCell ref="K74:M74"/>
    <mergeCell ref="N69:V69"/>
    <mergeCell ref="N73:V73"/>
    <mergeCell ref="B69:J69"/>
    <mergeCell ref="K69:M69"/>
    <mergeCell ref="B71:J71"/>
    <mergeCell ref="K71:M71"/>
    <mergeCell ref="B70:J70"/>
    <mergeCell ref="K70:M70"/>
    <mergeCell ref="N72:V72"/>
    <mergeCell ref="N74:V74"/>
    <mergeCell ref="O60:S60"/>
    <mergeCell ref="N71:V71"/>
    <mergeCell ref="W71:Y71"/>
    <mergeCell ref="N70:V70"/>
    <mergeCell ref="W70:Y70"/>
    <mergeCell ref="V60:Z60"/>
    <mergeCell ref="K60:N60"/>
    <mergeCell ref="K61:N61"/>
    <mergeCell ref="K62:N62"/>
    <mergeCell ref="V61:X61"/>
    <mergeCell ref="Y61:Z61"/>
    <mergeCell ref="K67:M67"/>
    <mergeCell ref="K68:M68"/>
    <mergeCell ref="V65:X65"/>
    <mergeCell ref="Y65:Z65"/>
    <mergeCell ref="W69:Y69"/>
    <mergeCell ref="N68:V68"/>
    <mergeCell ref="W68:Y68"/>
    <mergeCell ref="V62:X62"/>
    <mergeCell ref="Y62:Z62"/>
    <mergeCell ref="V63:X63"/>
    <mergeCell ref="Y63:Z63"/>
    <mergeCell ref="Y64:Z64"/>
    <mergeCell ref="V64:X64"/>
    <mergeCell ref="B67:J67"/>
    <mergeCell ref="B68:J68"/>
    <mergeCell ref="A62:J62"/>
    <mergeCell ref="T61:U61"/>
    <mergeCell ref="T62:U62"/>
    <mergeCell ref="A63:J63"/>
    <mergeCell ref="K63:N63"/>
    <mergeCell ref="T63:U63"/>
    <mergeCell ref="A64:J64"/>
    <mergeCell ref="K64:N64"/>
    <mergeCell ref="W74:Y74"/>
    <mergeCell ref="B76:J76"/>
    <mergeCell ref="K127:M127"/>
    <mergeCell ref="K128:M128"/>
    <mergeCell ref="H25:L25"/>
    <mergeCell ref="N25:R25"/>
    <mergeCell ref="T25:X25"/>
    <mergeCell ref="O61:Q61"/>
    <mergeCell ref="R61:S61"/>
    <mergeCell ref="O62:Q62"/>
    <mergeCell ref="R62:S62"/>
    <mergeCell ref="O63:Q63"/>
    <mergeCell ref="R63:S63"/>
    <mergeCell ref="O64:Q64"/>
    <mergeCell ref="R64:S64"/>
    <mergeCell ref="O65:Q65"/>
    <mergeCell ref="R65:S65"/>
    <mergeCell ref="N75:V75"/>
    <mergeCell ref="W75:Y75"/>
    <mergeCell ref="T64:U64"/>
    <mergeCell ref="A65:J65"/>
    <mergeCell ref="K65:N65"/>
    <mergeCell ref="W73:Y73"/>
    <mergeCell ref="W72:Y72"/>
  </mergeCells>
  <phoneticPr fontId="3"/>
  <conditionalFormatting sqref="K109:M116 W109:Y116">
    <cfRule type="containsText" dxfId="7" priority="6" operator="containsText" text="S">
      <formula>NOT(ISERROR(SEARCH("S",K109)))</formula>
    </cfRule>
  </conditionalFormatting>
  <conditionalFormatting sqref="W68:Y75 K68:M75">
    <cfRule type="cellIs" dxfId="6" priority="7" operator="equal">
      <formula>"A"</formula>
    </cfRule>
    <cfRule type="cellIs" dxfId="5" priority="8" operator="equal">
      <formula>"S"</formula>
    </cfRule>
  </conditionalFormatting>
  <conditionalFormatting sqref="W109:Y116 K109:M116">
    <cfRule type="containsText" dxfId="4" priority="5" operator="containsText" text="A">
      <formula>NOT(ISERROR(SEARCH("A",K109)))</formula>
    </cfRule>
  </conditionalFormatting>
  <pageMargins left="0.70866141732283472" right="0.70866141732283472" top="0.74803149606299213" bottom="0.74803149606299213" header="0.31496062992125984" footer="0.31496062992125984"/>
  <pageSetup paperSize="9" fitToHeight="0" orientation="portrait" r:id="rId1"/>
  <headerFooter>
    <oddFooter>&amp;C&amp;"-,太字"P.&amp;P</oddFooter>
  </headerFooter>
  <rowBreaks count="3" manualBreakCount="3">
    <brk id="35" max="25" man="1"/>
    <brk id="76" max="25" man="1"/>
    <brk id="118" max="25" man="1"/>
  </rowBreaks>
  <extLst>
    <ext xmlns:x14="http://schemas.microsoft.com/office/spreadsheetml/2009/9/main" uri="{78C0D931-6437-407d-A8EE-F0AAD7539E65}">
      <x14:conditionalFormattings>
        <x14:conditionalFormatting xmlns:xm="http://schemas.microsoft.com/office/excel/2006/main">
          <x14:cfRule type="expression" priority="2" id="{75C4671E-85A6-4DA8-A90A-0202C5F4938F}">
            <xm:f>入力シート!$L$34="入力不可"</xm:f>
            <x14:dxf>
              <font>
                <strike/>
              </font>
            </x14:dxf>
          </x14:cfRule>
          <xm:sqref>N74:V74</xm:sqref>
        </x14:conditionalFormatting>
        <x14:conditionalFormatting xmlns:xm="http://schemas.microsoft.com/office/excel/2006/main">
          <x14:cfRule type="expression" priority="3" id="{55E4623D-F0BC-4560-90F8-1AB34D13405F}">
            <xm:f>入力シート!$L$34="入力不可"</xm:f>
            <x14:dxf>
              <font>
                <strike/>
              </font>
            </x14:dxf>
          </x14:cfRule>
          <xm:sqref>N115:V115</xm:sqref>
        </x14:conditionalFormatting>
        <x14:conditionalFormatting xmlns:xm="http://schemas.microsoft.com/office/excel/2006/main">
          <x14:cfRule type="expression" priority="1" id="{6D582C69-2C6F-41B3-A635-C49EA18A9DAD}">
            <xm:f>入力シート!$L$34="入力不可"</xm:f>
            <x14:dxf>
              <fill>
                <patternFill>
                  <bgColor theme="1"/>
                </patternFill>
              </fill>
            </x14:dxf>
          </x14:cfRule>
          <xm:sqref>W74:Y74</xm:sqref>
        </x14:conditionalFormatting>
        <x14:conditionalFormatting xmlns:xm="http://schemas.microsoft.com/office/excel/2006/main">
          <x14:cfRule type="expression" priority="4" id="{AFE70062-6B41-476A-AA2C-C44EB07078D0}">
            <xm:f>入力シート!$L$34="入力不可"</xm:f>
            <x14:dxf>
              <fill>
                <patternFill>
                  <bgColor theme="1"/>
                </patternFill>
              </fill>
              <border>
                <vertical/>
                <horizontal/>
              </border>
            </x14:dxf>
          </x14:cfRule>
          <xm:sqref>W115:Y115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F63"/>
  <sheetViews>
    <sheetView topLeftCell="AL1" workbookViewId="0">
      <selection activeCell="BG2" sqref="BG2"/>
    </sheetView>
  </sheetViews>
  <sheetFormatPr defaultColWidth="9" defaultRowHeight="18"/>
  <cols>
    <col min="1" max="1" width="9" style="49"/>
    <col min="2" max="2" width="3.08203125" style="49" customWidth="1"/>
    <col min="3" max="3" width="20.33203125" style="49" bestFit="1" customWidth="1"/>
    <col min="4" max="4" width="5.5" style="49" customWidth="1"/>
    <col min="5" max="5" width="3.08203125" style="49" customWidth="1"/>
    <col min="6" max="6" width="19" style="49" bestFit="1" customWidth="1"/>
    <col min="7" max="7" width="5.5" style="49" customWidth="1"/>
    <col min="8" max="8" width="3.08203125" style="49" customWidth="1"/>
    <col min="9" max="9" width="21" bestFit="1" customWidth="1"/>
    <col min="10" max="10" width="3.08203125" style="49" customWidth="1"/>
    <col min="11" max="11" width="11" style="49" bestFit="1" customWidth="1"/>
    <col min="12" max="17" width="9" style="49"/>
    <col min="18" max="18" width="3.08203125" style="49" customWidth="1"/>
    <col min="19" max="19" width="20.33203125" style="49" bestFit="1" customWidth="1"/>
    <col min="20" max="25" width="9" style="49"/>
    <col min="26" max="26" width="3.08203125" style="49" customWidth="1"/>
    <col min="27" max="27" width="15" style="49" bestFit="1" customWidth="1"/>
    <col min="28" max="28" width="9" style="49"/>
    <col min="29" max="29" width="3.08203125" style="49" customWidth="1"/>
    <col min="30" max="30" width="29.33203125" style="49" bestFit="1" customWidth="1"/>
    <col min="31" max="32" width="9" style="49"/>
    <col min="33" max="33" width="3.08203125" style="49" customWidth="1"/>
    <col min="34" max="36" width="9" style="49"/>
    <col min="37" max="37" width="31.08203125" style="49" bestFit="1" customWidth="1"/>
    <col min="38" max="39" width="9" style="49"/>
    <col min="40" max="40" width="3.08203125" style="49" customWidth="1"/>
    <col min="41" max="43" width="9" style="49"/>
    <col min="44" max="44" width="3.08203125" style="49" customWidth="1"/>
    <col min="45" max="45" width="31.08203125" style="49" bestFit="1" customWidth="1"/>
    <col min="46" max="47" width="9" style="49"/>
    <col min="48" max="48" width="3.08203125" style="49" customWidth="1"/>
    <col min="49" max="51" width="9" style="49"/>
    <col min="52" max="52" width="3.08203125" style="49" customWidth="1"/>
    <col min="53" max="16384" width="9" style="49"/>
  </cols>
  <sheetData>
    <row r="1" spans="1:58">
      <c r="A1" s="51" t="s">
        <v>207</v>
      </c>
      <c r="C1" s="396" t="s">
        <v>110</v>
      </c>
      <c r="D1" s="397"/>
      <c r="F1" s="401" t="s">
        <v>111</v>
      </c>
      <c r="G1" s="401"/>
      <c r="I1" s="50" t="s">
        <v>77</v>
      </c>
      <c r="K1" s="51" t="s">
        <v>61</v>
      </c>
      <c r="L1" s="52" t="s">
        <v>51</v>
      </c>
      <c r="M1" s="52" t="s">
        <v>52</v>
      </c>
      <c r="N1" s="52" t="s">
        <v>53</v>
      </c>
      <c r="O1" s="52" t="s">
        <v>54</v>
      </c>
      <c r="P1" s="52" t="s">
        <v>55</v>
      </c>
      <c r="Q1" s="52" t="s">
        <v>56</v>
      </c>
      <c r="S1" s="51" t="s">
        <v>62</v>
      </c>
      <c r="T1" s="52" t="s">
        <v>51</v>
      </c>
      <c r="U1" s="52" t="s">
        <v>52</v>
      </c>
      <c r="V1" s="52" t="s">
        <v>53</v>
      </c>
      <c r="W1" s="52" t="s">
        <v>54</v>
      </c>
      <c r="X1" s="52" t="s">
        <v>55</v>
      </c>
      <c r="Y1" s="52" t="s">
        <v>56</v>
      </c>
      <c r="AA1" s="396" t="s">
        <v>112</v>
      </c>
      <c r="AB1" s="397"/>
      <c r="AD1" s="49" t="s">
        <v>356</v>
      </c>
      <c r="AE1" s="398" t="s">
        <v>63</v>
      </c>
      <c r="AF1" s="399"/>
      <c r="AH1" s="398" t="s">
        <v>113</v>
      </c>
      <c r="AI1" s="399"/>
      <c r="AJ1"/>
      <c r="AK1" s="49" t="s">
        <v>360</v>
      </c>
      <c r="AL1" s="398" t="s">
        <v>63</v>
      </c>
      <c r="AM1" s="399"/>
      <c r="AO1" s="398" t="s">
        <v>113</v>
      </c>
      <c r="AP1" s="399"/>
      <c r="AQ1"/>
      <c r="AS1" s="49" t="s">
        <v>361</v>
      </c>
      <c r="AT1" s="398" t="s">
        <v>63</v>
      </c>
      <c r="AU1" s="399"/>
      <c r="AW1" s="398" t="s">
        <v>113</v>
      </c>
      <c r="AX1" s="399"/>
      <c r="AY1"/>
      <c r="BA1" s="50" t="s">
        <v>154</v>
      </c>
      <c r="BB1" s="50" t="s">
        <v>154</v>
      </c>
      <c r="BD1" s="400" t="s">
        <v>384</v>
      </c>
      <c r="BE1" s="400"/>
      <c r="BF1" s="400"/>
    </row>
    <row r="2" spans="1:58">
      <c r="A2" s="53" t="s">
        <v>208</v>
      </c>
      <c r="C2" s="53" t="s">
        <v>104</v>
      </c>
      <c r="D2" s="53">
        <v>1</v>
      </c>
      <c r="F2" s="53" t="s">
        <v>114</v>
      </c>
      <c r="G2" s="53">
        <v>1</v>
      </c>
      <c r="I2" s="54" t="s">
        <v>115</v>
      </c>
      <c r="K2" s="55" t="s">
        <v>98</v>
      </c>
      <c r="L2" s="56" t="s">
        <v>99</v>
      </c>
      <c r="M2" s="56" t="s">
        <v>99</v>
      </c>
      <c r="N2" s="56" t="s">
        <v>99</v>
      </c>
      <c r="O2" s="56" t="s">
        <v>99</v>
      </c>
      <c r="P2" s="56" t="s">
        <v>99</v>
      </c>
      <c r="Q2" s="57" t="s">
        <v>100</v>
      </c>
      <c r="S2" s="58"/>
      <c r="T2" s="56" t="s">
        <v>99</v>
      </c>
      <c r="U2" s="56" t="s">
        <v>99</v>
      </c>
      <c r="V2" s="56" t="s">
        <v>99</v>
      </c>
      <c r="W2" s="56" t="s">
        <v>99</v>
      </c>
      <c r="X2" s="56" t="s">
        <v>99</v>
      </c>
      <c r="Y2" s="57" t="s">
        <v>100</v>
      </c>
      <c r="AA2" s="53" t="s">
        <v>374</v>
      </c>
      <c r="AB2" s="53">
        <v>2</v>
      </c>
      <c r="AD2" s="49" t="s">
        <v>357</v>
      </c>
      <c r="AE2" s="56" t="s">
        <v>116</v>
      </c>
      <c r="AF2" s="56" t="s">
        <v>66</v>
      </c>
      <c r="AH2" s="56" t="s">
        <v>66</v>
      </c>
      <c r="AI2" s="56" t="s">
        <v>116</v>
      </c>
      <c r="AJ2"/>
      <c r="AK2" s="49" t="s">
        <v>362</v>
      </c>
      <c r="AL2" s="56" t="s">
        <v>116</v>
      </c>
      <c r="AM2" s="56" t="s">
        <v>66</v>
      </c>
      <c r="AO2" s="56" t="s">
        <v>66</v>
      </c>
      <c r="AP2" s="56" t="s">
        <v>116</v>
      </c>
      <c r="AQ2"/>
      <c r="AS2" s="49" t="s">
        <v>363</v>
      </c>
      <c r="AT2" s="56" t="s">
        <v>116</v>
      </c>
      <c r="AU2" s="56" t="s">
        <v>66</v>
      </c>
      <c r="AW2" s="56" t="s">
        <v>66</v>
      </c>
      <c r="AX2" s="56" t="s">
        <v>116</v>
      </c>
      <c r="AY2"/>
      <c r="BA2" s="91" t="s">
        <v>51</v>
      </c>
      <c r="BB2" s="91" t="s">
        <v>51</v>
      </c>
      <c r="BD2" s="53" t="s">
        <v>385</v>
      </c>
      <c r="BE2" s="53" t="s">
        <v>387</v>
      </c>
      <c r="BF2" s="53" t="s">
        <v>386</v>
      </c>
    </row>
    <row r="3" spans="1:58">
      <c r="A3" s="53" t="s">
        <v>209</v>
      </c>
      <c r="C3" s="53" t="s">
        <v>105</v>
      </c>
      <c r="D3" s="53">
        <v>2</v>
      </c>
      <c r="F3" s="53" t="s">
        <v>118</v>
      </c>
      <c r="G3" s="53">
        <v>2</v>
      </c>
      <c r="I3" s="54" t="s">
        <v>119</v>
      </c>
      <c r="K3" s="53" t="s">
        <v>101</v>
      </c>
      <c r="L3" s="59">
        <v>15</v>
      </c>
      <c r="M3" s="59">
        <v>30</v>
      </c>
      <c r="N3" s="59">
        <v>50</v>
      </c>
      <c r="O3" s="59">
        <v>65</v>
      </c>
      <c r="P3" s="59">
        <v>80</v>
      </c>
      <c r="Q3" s="59">
        <f>P3</f>
        <v>80</v>
      </c>
      <c r="S3" s="53" t="s">
        <v>104</v>
      </c>
      <c r="T3" s="59">
        <v>95</v>
      </c>
      <c r="U3" s="59">
        <v>80</v>
      </c>
      <c r="V3" s="59">
        <v>65</v>
      </c>
      <c r="W3" s="59">
        <v>45</v>
      </c>
      <c r="X3" s="59">
        <v>20</v>
      </c>
      <c r="Y3" s="59">
        <v>20</v>
      </c>
      <c r="AA3" s="53" t="s">
        <v>187</v>
      </c>
      <c r="AB3" s="53">
        <v>1</v>
      </c>
      <c r="AD3" s="49" t="s">
        <v>358</v>
      </c>
      <c r="AE3" s="59">
        <v>0</v>
      </c>
      <c r="AF3" s="2" t="s">
        <v>56</v>
      </c>
      <c r="AH3" s="2" t="s">
        <v>51</v>
      </c>
      <c r="AI3" s="59">
        <v>5</v>
      </c>
      <c r="AJ3" t="s">
        <v>92</v>
      </c>
      <c r="AL3" s="59">
        <v>0</v>
      </c>
      <c r="AM3" s="2" t="s">
        <v>56</v>
      </c>
      <c r="AO3" s="2" t="s">
        <v>51</v>
      </c>
      <c r="AP3" s="59">
        <v>5</v>
      </c>
      <c r="AQ3" t="s">
        <v>92</v>
      </c>
      <c r="AT3" s="59">
        <v>0</v>
      </c>
      <c r="AU3" s="2" t="s">
        <v>56</v>
      </c>
      <c r="AW3" s="2" t="s">
        <v>51</v>
      </c>
      <c r="AX3" s="59">
        <v>5</v>
      </c>
      <c r="AY3" t="s">
        <v>92</v>
      </c>
      <c r="BA3" s="91" t="s">
        <v>52</v>
      </c>
      <c r="BB3" s="91" t="s">
        <v>51</v>
      </c>
      <c r="BD3" s="53">
        <v>0</v>
      </c>
      <c r="BE3" s="53" t="s">
        <v>56</v>
      </c>
      <c r="BF3" s="53" t="s">
        <v>97</v>
      </c>
    </row>
    <row r="4" spans="1:58">
      <c r="A4" s="53" t="s">
        <v>210</v>
      </c>
      <c r="C4" s="53" t="s">
        <v>106</v>
      </c>
      <c r="D4" s="53">
        <v>3</v>
      </c>
      <c r="F4" s="53" t="s">
        <v>120</v>
      </c>
      <c r="G4" s="53">
        <v>3</v>
      </c>
      <c r="I4" s="54" t="s">
        <v>121</v>
      </c>
      <c r="K4"/>
      <c r="L4"/>
      <c r="M4"/>
      <c r="N4"/>
      <c r="O4"/>
      <c r="P4"/>
      <c r="Q4"/>
      <c r="S4" s="53" t="s">
        <v>105</v>
      </c>
      <c r="T4" s="59">
        <v>95</v>
      </c>
      <c r="U4" s="59">
        <v>85</v>
      </c>
      <c r="V4" s="59">
        <v>75</v>
      </c>
      <c r="W4" s="59">
        <v>55</v>
      </c>
      <c r="X4" s="59">
        <v>20</v>
      </c>
      <c r="Y4" s="59">
        <v>20</v>
      </c>
      <c r="AA4" s="53" t="s">
        <v>375</v>
      </c>
      <c r="AB4" s="53">
        <v>0</v>
      </c>
      <c r="AD4" s="49" t="s">
        <v>359</v>
      </c>
      <c r="AE4" s="59">
        <v>1</v>
      </c>
      <c r="AF4" s="2" t="s">
        <v>56</v>
      </c>
      <c r="AH4" s="2" t="s">
        <v>52</v>
      </c>
      <c r="AI4" s="59">
        <v>4</v>
      </c>
      <c r="AJ4" t="s">
        <v>93</v>
      </c>
      <c r="AL4" s="59">
        <v>1</v>
      </c>
      <c r="AM4" s="2" t="s">
        <v>56</v>
      </c>
      <c r="AO4" s="2" t="s">
        <v>52</v>
      </c>
      <c r="AP4" s="59">
        <v>4</v>
      </c>
      <c r="AQ4" t="s">
        <v>93</v>
      </c>
      <c r="AT4" s="59">
        <v>1</v>
      </c>
      <c r="AU4" s="2" t="s">
        <v>56</v>
      </c>
      <c r="AW4" s="2" t="s">
        <v>52</v>
      </c>
      <c r="AX4" s="59">
        <v>4</v>
      </c>
      <c r="AY4" t="s">
        <v>93</v>
      </c>
      <c r="BA4" s="91" t="s">
        <v>53</v>
      </c>
      <c r="BB4" s="91" t="s">
        <v>52</v>
      </c>
      <c r="BD4" s="53">
        <v>1</v>
      </c>
      <c r="BE4" s="53" t="s">
        <v>56</v>
      </c>
      <c r="BF4" s="53" t="s">
        <v>97</v>
      </c>
    </row>
    <row r="5" spans="1:58">
      <c r="A5" s="53" t="s">
        <v>211</v>
      </c>
      <c r="C5" s="53" t="s">
        <v>271</v>
      </c>
      <c r="D5" s="53">
        <v>4</v>
      </c>
      <c r="F5" s="53" t="s">
        <v>122</v>
      </c>
      <c r="G5" s="53">
        <v>4</v>
      </c>
      <c r="I5" s="54" t="s">
        <v>123</v>
      </c>
      <c r="K5"/>
      <c r="L5"/>
      <c r="M5"/>
      <c r="N5"/>
      <c r="O5"/>
      <c r="P5"/>
      <c r="Q5"/>
      <c r="S5" s="53" t="s">
        <v>106</v>
      </c>
      <c r="T5" s="59">
        <v>90</v>
      </c>
      <c r="U5" s="59">
        <v>75</v>
      </c>
      <c r="V5" s="59">
        <v>50</v>
      </c>
      <c r="W5" s="59">
        <v>35</v>
      </c>
      <c r="X5" s="59">
        <v>20</v>
      </c>
      <c r="Y5" s="59">
        <v>20</v>
      </c>
      <c r="AA5"/>
      <c r="AB5"/>
      <c r="AE5" s="59">
        <v>2</v>
      </c>
      <c r="AF5" s="2" t="s">
        <v>55</v>
      </c>
      <c r="AH5" s="2" t="s">
        <v>53</v>
      </c>
      <c r="AI5" s="59">
        <v>3</v>
      </c>
      <c r="AJ5" t="s">
        <v>94</v>
      </c>
      <c r="AL5" s="59">
        <v>2</v>
      </c>
      <c r="AM5" s="2" t="s">
        <v>55</v>
      </c>
      <c r="AO5" s="2" t="s">
        <v>53</v>
      </c>
      <c r="AP5" s="59">
        <v>3</v>
      </c>
      <c r="AQ5" t="s">
        <v>94</v>
      </c>
      <c r="AT5" s="59">
        <v>2</v>
      </c>
      <c r="AU5" s="2" t="s">
        <v>55</v>
      </c>
      <c r="AW5" s="2" t="s">
        <v>53</v>
      </c>
      <c r="AX5" s="59">
        <v>3</v>
      </c>
      <c r="AY5" t="s">
        <v>94</v>
      </c>
      <c r="BA5" s="91" t="s">
        <v>54</v>
      </c>
      <c r="BB5" s="91" t="s">
        <v>53</v>
      </c>
      <c r="BD5" s="53">
        <v>2</v>
      </c>
      <c r="BE5" s="53" t="s">
        <v>56</v>
      </c>
      <c r="BF5" s="53" t="s">
        <v>97</v>
      </c>
    </row>
    <row r="6" spans="1:58">
      <c r="A6" s="53" t="s">
        <v>212</v>
      </c>
      <c r="C6" s="53" t="s">
        <v>272</v>
      </c>
      <c r="D6" s="53">
        <v>5</v>
      </c>
      <c r="F6" s="53" t="s">
        <v>124</v>
      </c>
      <c r="G6" s="53">
        <v>5</v>
      </c>
      <c r="I6" s="54" t="s">
        <v>125</v>
      </c>
      <c r="K6"/>
      <c r="L6"/>
      <c r="M6"/>
      <c r="N6"/>
      <c r="O6"/>
      <c r="P6"/>
      <c r="Q6"/>
      <c r="S6" s="53" t="s">
        <v>271</v>
      </c>
      <c r="T6" s="59">
        <v>90</v>
      </c>
      <c r="U6" s="59">
        <v>75</v>
      </c>
      <c r="V6" s="59">
        <v>50</v>
      </c>
      <c r="W6" s="59">
        <v>35</v>
      </c>
      <c r="X6" s="59">
        <v>20</v>
      </c>
      <c r="Y6" s="59">
        <v>20</v>
      </c>
      <c r="AA6"/>
      <c r="AB6"/>
      <c r="AE6" s="59">
        <v>3</v>
      </c>
      <c r="AF6" s="2" t="s">
        <v>55</v>
      </c>
      <c r="AH6" s="2" t="s">
        <v>54</v>
      </c>
      <c r="AI6" s="59">
        <v>2</v>
      </c>
      <c r="AJ6" t="s">
        <v>95</v>
      </c>
      <c r="AL6" s="59">
        <v>3</v>
      </c>
      <c r="AM6" s="2" t="s">
        <v>55</v>
      </c>
      <c r="AO6" s="2" t="s">
        <v>54</v>
      </c>
      <c r="AP6" s="59">
        <v>2</v>
      </c>
      <c r="AQ6" t="s">
        <v>95</v>
      </c>
      <c r="AT6" s="59">
        <v>3</v>
      </c>
      <c r="AU6" s="2" t="s">
        <v>55</v>
      </c>
      <c r="AW6" s="2" t="s">
        <v>54</v>
      </c>
      <c r="AX6" s="59">
        <v>2</v>
      </c>
      <c r="AY6" t="s">
        <v>95</v>
      </c>
      <c r="BA6" s="91" t="s">
        <v>55</v>
      </c>
      <c r="BB6" s="91" t="s">
        <v>54</v>
      </c>
      <c r="BD6" s="53">
        <v>3</v>
      </c>
      <c r="BE6" s="53" t="s">
        <v>55</v>
      </c>
      <c r="BF6" s="53" t="s">
        <v>96</v>
      </c>
    </row>
    <row r="7" spans="1:58">
      <c r="A7" s="53" t="s">
        <v>213</v>
      </c>
      <c r="C7" s="53" t="s">
        <v>273</v>
      </c>
      <c r="D7" s="53">
        <v>6</v>
      </c>
      <c r="F7" s="53" t="s">
        <v>126</v>
      </c>
      <c r="G7" s="53">
        <v>6</v>
      </c>
      <c r="I7" s="54" t="s">
        <v>127</v>
      </c>
      <c r="K7"/>
      <c r="L7"/>
      <c r="M7"/>
      <c r="N7"/>
      <c r="O7"/>
      <c r="P7"/>
      <c r="Q7"/>
      <c r="S7" s="53" t="s">
        <v>272</v>
      </c>
      <c r="T7" s="59">
        <v>90</v>
      </c>
      <c r="U7" s="59">
        <v>75</v>
      </c>
      <c r="V7" s="59">
        <v>50</v>
      </c>
      <c r="W7" s="59">
        <v>35</v>
      </c>
      <c r="X7" s="59">
        <v>20</v>
      </c>
      <c r="Y7" s="59">
        <v>20</v>
      </c>
      <c r="AA7"/>
      <c r="AB7"/>
      <c r="AE7" s="59">
        <v>4</v>
      </c>
      <c r="AF7" s="2" t="s">
        <v>54</v>
      </c>
      <c r="AH7" s="2" t="s">
        <v>55</v>
      </c>
      <c r="AI7" s="59">
        <v>1</v>
      </c>
      <c r="AJ7" t="s">
        <v>96</v>
      </c>
      <c r="AL7" s="59">
        <v>4</v>
      </c>
      <c r="AM7" s="2" t="s">
        <v>54</v>
      </c>
      <c r="AO7" s="2" t="s">
        <v>55</v>
      </c>
      <c r="AP7" s="59">
        <v>1</v>
      </c>
      <c r="AQ7" t="s">
        <v>96</v>
      </c>
      <c r="AT7" s="59">
        <v>4</v>
      </c>
      <c r="AU7" s="2" t="s">
        <v>54</v>
      </c>
      <c r="AW7" s="2" t="s">
        <v>55</v>
      </c>
      <c r="AX7" s="59">
        <v>1</v>
      </c>
      <c r="AY7" t="s">
        <v>96</v>
      </c>
      <c r="BA7" s="91" t="s">
        <v>56</v>
      </c>
      <c r="BB7" s="91" t="s">
        <v>55</v>
      </c>
      <c r="BD7" s="53">
        <v>4</v>
      </c>
      <c r="BE7" s="53" t="s">
        <v>55</v>
      </c>
      <c r="BF7" s="53" t="s">
        <v>96</v>
      </c>
    </row>
    <row r="8" spans="1:58">
      <c r="A8" s="53" t="s">
        <v>214</v>
      </c>
      <c r="F8" s="53" t="s">
        <v>128</v>
      </c>
      <c r="G8" s="53">
        <v>7</v>
      </c>
      <c r="I8" s="54" t="s">
        <v>129</v>
      </c>
      <c r="K8"/>
      <c r="L8"/>
      <c r="M8"/>
      <c r="N8"/>
      <c r="O8"/>
      <c r="P8"/>
      <c r="Q8"/>
      <c r="S8"/>
      <c r="T8"/>
      <c r="U8"/>
      <c r="V8"/>
      <c r="W8"/>
      <c r="X8"/>
      <c r="Y8"/>
      <c r="AA8"/>
      <c r="AB8"/>
      <c r="AE8" s="59">
        <v>5</v>
      </c>
      <c r="AF8" s="2" t="s">
        <v>54</v>
      </c>
      <c r="AH8" s="2" t="s">
        <v>56</v>
      </c>
      <c r="AI8" s="59">
        <v>0</v>
      </c>
      <c r="AJ8" t="s">
        <v>97</v>
      </c>
      <c r="AL8" s="59">
        <v>5</v>
      </c>
      <c r="AM8" s="2" t="s">
        <v>54</v>
      </c>
      <c r="AO8" s="2" t="s">
        <v>56</v>
      </c>
      <c r="AP8" s="59">
        <v>0</v>
      </c>
      <c r="AQ8" t="s">
        <v>97</v>
      </c>
      <c r="AT8" s="59">
        <v>5</v>
      </c>
      <c r="AU8" s="2" t="s">
        <v>54</v>
      </c>
      <c r="AW8" s="2" t="s">
        <v>56</v>
      </c>
      <c r="AX8" s="59">
        <v>0</v>
      </c>
      <c r="AY8" t="s">
        <v>97</v>
      </c>
      <c r="BA8" s="49" t="s">
        <v>168</v>
      </c>
      <c r="BB8" s="49" t="s">
        <v>168</v>
      </c>
      <c r="BD8" s="53">
        <v>5</v>
      </c>
      <c r="BE8" s="53" t="s">
        <v>55</v>
      </c>
      <c r="BF8" s="53" t="s">
        <v>96</v>
      </c>
    </row>
    <row r="9" spans="1:58">
      <c r="A9" s="53" t="s">
        <v>215</v>
      </c>
      <c r="F9" s="53" t="s">
        <v>130</v>
      </c>
      <c r="G9" s="53">
        <v>8</v>
      </c>
      <c r="I9" s="60" t="s">
        <v>131</v>
      </c>
      <c r="K9"/>
      <c r="L9"/>
      <c r="M9"/>
      <c r="N9"/>
      <c r="O9"/>
      <c r="P9"/>
      <c r="Q9"/>
      <c r="S9"/>
      <c r="T9"/>
      <c r="U9"/>
      <c r="V9"/>
      <c r="W9"/>
      <c r="X9"/>
      <c r="Y9"/>
      <c r="AA9"/>
      <c r="AB9"/>
      <c r="AE9" s="59">
        <v>6</v>
      </c>
      <c r="AF9" s="2" t="s">
        <v>53</v>
      </c>
      <c r="AH9" s="61" t="s">
        <v>190</v>
      </c>
      <c r="AI9"/>
      <c r="AJ9"/>
      <c r="AL9" s="59">
        <v>6</v>
      </c>
      <c r="AM9" s="2" t="s">
        <v>53</v>
      </c>
      <c r="AO9" s="61" t="s">
        <v>190</v>
      </c>
      <c r="AP9"/>
      <c r="AQ9"/>
      <c r="AT9" s="59">
        <v>6</v>
      </c>
      <c r="AU9" s="2" t="s">
        <v>53</v>
      </c>
      <c r="AW9" s="61" t="s">
        <v>190</v>
      </c>
      <c r="AX9"/>
      <c r="AY9"/>
      <c r="BD9" s="53">
        <v>6</v>
      </c>
      <c r="BE9" s="53" t="s">
        <v>55</v>
      </c>
      <c r="BF9" s="53" t="s">
        <v>96</v>
      </c>
    </row>
    <row r="10" spans="1:58">
      <c r="A10" s="53" t="s">
        <v>216</v>
      </c>
      <c r="I10" s="54" t="s">
        <v>132</v>
      </c>
      <c r="K10"/>
      <c r="L10"/>
      <c r="M10"/>
      <c r="N10"/>
      <c r="O10"/>
      <c r="P10"/>
      <c r="Q10"/>
      <c r="S10"/>
      <c r="T10"/>
      <c r="U10"/>
      <c r="V10"/>
      <c r="W10"/>
      <c r="X10"/>
      <c r="Y10"/>
      <c r="AA10"/>
      <c r="AB10"/>
      <c r="AE10" s="59">
        <v>7</v>
      </c>
      <c r="AF10" s="2" t="s">
        <v>53</v>
      </c>
      <c r="AH10"/>
      <c r="AI10"/>
      <c r="AJ10"/>
      <c r="AL10" s="59">
        <v>7</v>
      </c>
      <c r="AM10" s="2" t="s">
        <v>52</v>
      </c>
      <c r="AO10"/>
      <c r="AP10"/>
      <c r="AQ10"/>
      <c r="AT10" s="59">
        <v>7</v>
      </c>
      <c r="AU10" s="2" t="s">
        <v>52</v>
      </c>
      <c r="AW10"/>
      <c r="AX10"/>
      <c r="AY10"/>
      <c r="BD10" s="53">
        <v>7</v>
      </c>
      <c r="BE10" s="53" t="s">
        <v>55</v>
      </c>
      <c r="BF10" s="53" t="s">
        <v>96</v>
      </c>
    </row>
    <row r="11" spans="1:58">
      <c r="A11" s="53" t="s">
        <v>217</v>
      </c>
      <c r="F11" s="401" t="s">
        <v>133</v>
      </c>
      <c r="G11" s="401"/>
      <c r="I11" s="54" t="s">
        <v>134</v>
      </c>
      <c r="K11"/>
      <c r="L11"/>
      <c r="M11"/>
      <c r="N11"/>
      <c r="O11"/>
      <c r="P11"/>
      <c r="Q11"/>
      <c r="S11"/>
      <c r="T11"/>
      <c r="U11"/>
      <c r="V11"/>
      <c r="W11"/>
      <c r="X11"/>
      <c r="Y11"/>
      <c r="AA11"/>
      <c r="AB11"/>
      <c r="AE11" s="59">
        <v>8</v>
      </c>
      <c r="AF11" s="2" t="s">
        <v>53</v>
      </c>
      <c r="AH11"/>
      <c r="AI11"/>
      <c r="AJ11"/>
      <c r="AL11" s="59">
        <v>8</v>
      </c>
      <c r="AM11" s="2" t="s">
        <v>51</v>
      </c>
      <c r="AO11"/>
      <c r="AP11"/>
      <c r="AQ11"/>
      <c r="AT11" s="59">
        <v>8</v>
      </c>
      <c r="AU11" s="2" t="s">
        <v>52</v>
      </c>
      <c r="AW11"/>
      <c r="AX11"/>
      <c r="AY11"/>
      <c r="BD11" s="53">
        <v>8</v>
      </c>
      <c r="BE11" s="53" t="s">
        <v>54</v>
      </c>
      <c r="BF11" s="53" t="s">
        <v>96</v>
      </c>
    </row>
    <row r="12" spans="1:58">
      <c r="A12" s="53" t="s">
        <v>218</v>
      </c>
      <c r="F12" s="53" t="s">
        <v>135</v>
      </c>
      <c r="G12" s="53">
        <v>1</v>
      </c>
      <c r="I12" s="60" t="s">
        <v>136</v>
      </c>
      <c r="K12"/>
      <c r="L12"/>
      <c r="M12"/>
      <c r="N12"/>
      <c r="O12"/>
      <c r="P12"/>
      <c r="Q12"/>
      <c r="S12"/>
      <c r="T12"/>
      <c r="U12"/>
      <c r="V12"/>
      <c r="W12"/>
      <c r="X12"/>
      <c r="Y12"/>
      <c r="AA12"/>
      <c r="AB12"/>
      <c r="AE12" s="59">
        <v>9</v>
      </c>
      <c r="AF12" s="2" t="s">
        <v>52</v>
      </c>
      <c r="AH12"/>
      <c r="AI12"/>
      <c r="AJ12"/>
      <c r="AL12" s="59">
        <v>9</v>
      </c>
      <c r="AM12" s="183"/>
      <c r="AO12"/>
      <c r="AP12"/>
      <c r="AQ12"/>
      <c r="AT12" s="59">
        <v>9</v>
      </c>
      <c r="AU12" s="2" t="s">
        <v>51</v>
      </c>
      <c r="AW12"/>
      <c r="AX12"/>
      <c r="AY12"/>
      <c r="BD12" s="53">
        <v>9</v>
      </c>
      <c r="BE12" s="53" t="s">
        <v>54</v>
      </c>
      <c r="BF12" s="53" t="s">
        <v>54</v>
      </c>
    </row>
    <row r="13" spans="1:58">
      <c r="A13" s="53" t="s">
        <v>219</v>
      </c>
      <c r="I13" s="62" t="s">
        <v>137</v>
      </c>
      <c r="K13"/>
      <c r="L13"/>
      <c r="M13"/>
      <c r="N13"/>
      <c r="O13"/>
      <c r="P13"/>
      <c r="Q13"/>
      <c r="S13"/>
      <c r="T13"/>
      <c r="U13"/>
      <c r="V13"/>
      <c r="W13"/>
      <c r="X13"/>
      <c r="Y13"/>
      <c r="AA13"/>
      <c r="AB13"/>
      <c r="AE13" s="59">
        <v>10</v>
      </c>
      <c r="AF13" s="2" t="s">
        <v>52</v>
      </c>
      <c r="AH13"/>
      <c r="AI13"/>
      <c r="AJ13"/>
      <c r="AL13" s="59">
        <v>10</v>
      </c>
      <c r="AM13" s="183"/>
      <c r="AO13"/>
      <c r="AP13"/>
      <c r="AQ13"/>
      <c r="AT13" s="59">
        <v>10</v>
      </c>
      <c r="AU13" s="2" t="s">
        <v>51</v>
      </c>
      <c r="AW13"/>
      <c r="AX13"/>
      <c r="AY13"/>
      <c r="BD13" s="53">
        <v>10</v>
      </c>
      <c r="BE13" s="53" t="s">
        <v>54</v>
      </c>
      <c r="BF13" s="53" t="s">
        <v>54</v>
      </c>
    </row>
    <row r="14" spans="1:58">
      <c r="A14" s="53" t="s">
        <v>220</v>
      </c>
      <c r="I14" s="54" t="s">
        <v>138</v>
      </c>
      <c r="K14"/>
      <c r="L14"/>
      <c r="M14"/>
      <c r="N14"/>
      <c r="O14"/>
      <c r="P14"/>
      <c r="Q14"/>
      <c r="S14"/>
      <c r="T14"/>
      <c r="U14"/>
      <c r="V14"/>
      <c r="W14"/>
      <c r="X14"/>
      <c r="Y14"/>
      <c r="AA14"/>
      <c r="AB14"/>
      <c r="AE14" s="59">
        <v>11</v>
      </c>
      <c r="AF14" s="2" t="s">
        <v>51</v>
      </c>
      <c r="AH14"/>
      <c r="AI14"/>
      <c r="AJ14"/>
      <c r="AL14" s="59">
        <v>11</v>
      </c>
      <c r="AM14" s="183"/>
      <c r="AO14"/>
      <c r="AP14"/>
      <c r="AQ14"/>
      <c r="AT14" s="59">
        <v>11</v>
      </c>
      <c r="AU14" s="183"/>
      <c r="AW14"/>
      <c r="AX14"/>
      <c r="AY14"/>
      <c r="BD14" s="53">
        <v>11</v>
      </c>
      <c r="BE14" s="53" t="s">
        <v>54</v>
      </c>
      <c r="BF14" s="53" t="s">
        <v>54</v>
      </c>
    </row>
    <row r="15" spans="1:58">
      <c r="A15" s="53" t="s">
        <v>221</v>
      </c>
      <c r="I15" s="54" t="s">
        <v>139</v>
      </c>
      <c r="K15"/>
      <c r="L15"/>
      <c r="M15"/>
      <c r="N15"/>
      <c r="O15"/>
      <c r="P15"/>
      <c r="Q15"/>
      <c r="S15"/>
      <c r="T15"/>
      <c r="U15"/>
      <c r="V15"/>
      <c r="W15"/>
      <c r="X15"/>
      <c r="Y15"/>
      <c r="AA15"/>
      <c r="AB15"/>
      <c r="AE15" s="59">
        <v>12</v>
      </c>
      <c r="AF15" s="2" t="s">
        <v>51</v>
      </c>
      <c r="AH15"/>
      <c r="AI15"/>
      <c r="AJ15"/>
      <c r="AL15" s="59">
        <v>12</v>
      </c>
      <c r="AM15" s="183"/>
      <c r="AO15"/>
      <c r="AP15"/>
      <c r="AQ15"/>
      <c r="AT15" s="59">
        <v>12</v>
      </c>
      <c r="AU15" s="183"/>
      <c r="AW15"/>
      <c r="AX15"/>
      <c r="AY15"/>
      <c r="BD15" s="53">
        <v>12</v>
      </c>
      <c r="BE15" s="53" t="s">
        <v>54</v>
      </c>
      <c r="BF15" s="53" t="s">
        <v>54</v>
      </c>
    </row>
    <row r="16" spans="1:58">
      <c r="A16" s="53" t="s">
        <v>222</v>
      </c>
      <c r="I16" s="54" t="s">
        <v>140</v>
      </c>
      <c r="K16"/>
      <c r="L16"/>
      <c r="M16"/>
      <c r="N16"/>
      <c r="O16"/>
      <c r="P16"/>
      <c r="Q16"/>
      <c r="S16"/>
      <c r="T16"/>
      <c r="U16"/>
      <c r="V16"/>
      <c r="W16"/>
      <c r="X16"/>
      <c r="Y16"/>
      <c r="AA16"/>
      <c r="AB16"/>
      <c r="AE16" s="61" t="s">
        <v>190</v>
      </c>
      <c r="AF16"/>
      <c r="AH16"/>
      <c r="AI16"/>
      <c r="AJ16"/>
      <c r="AL16" s="61" t="s">
        <v>190</v>
      </c>
      <c r="AM16"/>
      <c r="AO16"/>
      <c r="AP16"/>
      <c r="AQ16"/>
      <c r="AT16" s="61" t="s">
        <v>190</v>
      </c>
      <c r="AU16"/>
      <c r="AW16"/>
      <c r="AX16"/>
      <c r="AY16"/>
      <c r="BD16" s="53">
        <v>13</v>
      </c>
      <c r="BE16" s="53" t="s">
        <v>54</v>
      </c>
      <c r="BF16" s="53" t="s">
        <v>54</v>
      </c>
    </row>
    <row r="17" spans="1:58" ht="16.5">
      <c r="A17" s="53" t="s">
        <v>223</v>
      </c>
      <c r="I17" s="54" t="s">
        <v>141</v>
      </c>
      <c r="BD17" s="53">
        <v>14</v>
      </c>
      <c r="BE17" s="53" t="s">
        <v>53</v>
      </c>
      <c r="BF17" s="53" t="s">
        <v>54</v>
      </c>
    </row>
    <row r="18" spans="1:58" ht="16.5">
      <c r="A18" s="53" t="s">
        <v>224</v>
      </c>
      <c r="I18" s="54" t="s">
        <v>142</v>
      </c>
      <c r="BD18" s="53">
        <v>15</v>
      </c>
      <c r="BE18" s="53" t="s">
        <v>53</v>
      </c>
      <c r="BF18" s="53" t="s">
        <v>94</v>
      </c>
    </row>
    <row r="19" spans="1:58" ht="16.5">
      <c r="A19" s="53" t="s">
        <v>225</v>
      </c>
      <c r="I19" s="155" t="s">
        <v>343</v>
      </c>
      <c r="BD19" s="53">
        <v>16</v>
      </c>
      <c r="BE19" s="53" t="s">
        <v>53</v>
      </c>
      <c r="BF19" s="53" t="s">
        <v>94</v>
      </c>
    </row>
    <row r="20" spans="1:58" ht="16.5">
      <c r="A20" s="53" t="s">
        <v>226</v>
      </c>
      <c r="I20" s="54" t="s">
        <v>345</v>
      </c>
      <c r="BD20" s="53">
        <v>17</v>
      </c>
      <c r="BE20" s="53" t="s">
        <v>53</v>
      </c>
      <c r="BF20" s="53" t="s">
        <v>94</v>
      </c>
    </row>
    <row r="21" spans="1:58" ht="16.5">
      <c r="A21" s="53" t="s">
        <v>227</v>
      </c>
      <c r="I21" s="62" t="s">
        <v>143</v>
      </c>
      <c r="BD21" s="53">
        <v>18</v>
      </c>
      <c r="BE21" s="53" t="s">
        <v>53</v>
      </c>
      <c r="BF21" s="53" t="s">
        <v>94</v>
      </c>
    </row>
    <row r="22" spans="1:58" ht="16.5">
      <c r="A22" s="53" t="s">
        <v>228</v>
      </c>
      <c r="I22" s="62" t="s">
        <v>144</v>
      </c>
      <c r="BD22" s="53">
        <v>19</v>
      </c>
      <c r="BE22" s="53" t="s">
        <v>52</v>
      </c>
      <c r="BF22" s="53" t="s">
        <v>94</v>
      </c>
    </row>
    <row r="23" spans="1:58">
      <c r="A23" s="53" t="s">
        <v>229</v>
      </c>
      <c r="BD23" s="53">
        <v>20</v>
      </c>
      <c r="BE23" s="53" t="s">
        <v>52</v>
      </c>
      <c r="BF23" s="53" t="s">
        <v>94</v>
      </c>
    </row>
    <row r="24" spans="1:58">
      <c r="A24" s="53" t="s">
        <v>230</v>
      </c>
      <c r="BD24" s="53">
        <v>21</v>
      </c>
      <c r="BE24" s="53" t="s">
        <v>52</v>
      </c>
      <c r="BF24" s="53" t="s">
        <v>52</v>
      </c>
    </row>
    <row r="25" spans="1:58">
      <c r="A25" s="53" t="s">
        <v>231</v>
      </c>
      <c r="BD25" s="53">
        <v>22</v>
      </c>
      <c r="BE25" s="53" t="s">
        <v>52</v>
      </c>
      <c r="BF25" s="53" t="s">
        <v>52</v>
      </c>
    </row>
    <row r="26" spans="1:58">
      <c r="A26" s="53" t="s">
        <v>232</v>
      </c>
      <c r="BD26" s="53">
        <v>23</v>
      </c>
      <c r="BE26" s="53" t="s">
        <v>52</v>
      </c>
      <c r="BF26" s="53" t="s">
        <v>52</v>
      </c>
    </row>
    <row r="27" spans="1:58">
      <c r="A27" s="53" t="s">
        <v>233</v>
      </c>
      <c r="BD27" s="53">
        <v>24</v>
      </c>
      <c r="BE27" s="53" t="s">
        <v>51</v>
      </c>
      <c r="BF27" s="53" t="s">
        <v>52</v>
      </c>
    </row>
    <row r="28" spans="1:58">
      <c r="A28" s="53" t="s">
        <v>234</v>
      </c>
      <c r="BD28" s="53">
        <v>25</v>
      </c>
      <c r="BE28" s="53" t="s">
        <v>51</v>
      </c>
      <c r="BF28" s="53" t="s">
        <v>52</v>
      </c>
    </row>
    <row r="29" spans="1:58">
      <c r="A29" s="53" t="s">
        <v>235</v>
      </c>
      <c r="BD29" s="53">
        <v>26</v>
      </c>
      <c r="BE29" s="53" t="s">
        <v>51</v>
      </c>
      <c r="BF29" s="53" t="s">
        <v>52</v>
      </c>
    </row>
    <row r="30" spans="1:58">
      <c r="A30" s="53" t="s">
        <v>236</v>
      </c>
      <c r="BD30" s="53">
        <v>27</v>
      </c>
      <c r="BE30" s="53" t="s">
        <v>51</v>
      </c>
      <c r="BF30" s="53" t="s">
        <v>92</v>
      </c>
    </row>
    <row r="31" spans="1:58">
      <c r="A31" s="53" t="s">
        <v>237</v>
      </c>
      <c r="BD31" s="53">
        <v>28</v>
      </c>
      <c r="BE31" s="53" t="s">
        <v>364</v>
      </c>
      <c r="BF31" s="53" t="s">
        <v>92</v>
      </c>
    </row>
    <row r="32" spans="1:58">
      <c r="A32" s="53" t="s">
        <v>238</v>
      </c>
      <c r="BD32" s="53">
        <v>29</v>
      </c>
      <c r="BE32" s="53" t="s">
        <v>364</v>
      </c>
      <c r="BF32" s="53" t="s">
        <v>92</v>
      </c>
    </row>
    <row r="33" spans="1:58">
      <c r="A33" s="53" t="s">
        <v>239</v>
      </c>
      <c r="BD33" s="53">
        <v>30</v>
      </c>
      <c r="BE33" s="53" t="s">
        <v>364</v>
      </c>
      <c r="BF33" s="53" t="s">
        <v>92</v>
      </c>
    </row>
    <row r="34" spans="1:58">
      <c r="A34" s="53" t="s">
        <v>240</v>
      </c>
    </row>
    <row r="35" spans="1:58">
      <c r="A35" s="53" t="s">
        <v>241</v>
      </c>
    </row>
    <row r="36" spans="1:58">
      <c r="A36" s="53" t="s">
        <v>242</v>
      </c>
    </row>
    <row r="37" spans="1:58">
      <c r="A37" s="53" t="s">
        <v>243</v>
      </c>
    </row>
    <row r="38" spans="1:58">
      <c r="A38" s="53" t="s">
        <v>244</v>
      </c>
    </row>
    <row r="39" spans="1:58">
      <c r="A39" s="53" t="s">
        <v>245</v>
      </c>
    </row>
    <row r="40" spans="1:58">
      <c r="A40" s="53" t="s">
        <v>246</v>
      </c>
    </row>
    <row r="41" spans="1:58">
      <c r="A41" s="53" t="s">
        <v>247</v>
      </c>
    </row>
    <row r="42" spans="1:58">
      <c r="A42" s="53" t="s">
        <v>248</v>
      </c>
    </row>
    <row r="43" spans="1:58">
      <c r="A43" s="53" t="s">
        <v>249</v>
      </c>
    </row>
    <row r="44" spans="1:58">
      <c r="A44" s="53" t="s">
        <v>250</v>
      </c>
    </row>
    <row r="45" spans="1:58">
      <c r="A45" s="53" t="s">
        <v>251</v>
      </c>
    </row>
    <row r="46" spans="1:58">
      <c r="A46" s="53" t="s">
        <v>252</v>
      </c>
    </row>
    <row r="47" spans="1:58">
      <c r="A47" s="53" t="s">
        <v>253</v>
      </c>
    </row>
    <row r="48" spans="1:58">
      <c r="A48" s="53" t="s">
        <v>254</v>
      </c>
    </row>
    <row r="49" spans="1:1">
      <c r="A49" s="53" t="s">
        <v>255</v>
      </c>
    </row>
    <row r="50" spans="1:1">
      <c r="A50" s="53" t="s">
        <v>256</v>
      </c>
    </row>
    <row r="51" spans="1:1">
      <c r="A51" s="53" t="s">
        <v>257</v>
      </c>
    </row>
    <row r="52" spans="1:1">
      <c r="A52" s="53" t="s">
        <v>258</v>
      </c>
    </row>
    <row r="53" spans="1:1">
      <c r="A53" s="53" t="s">
        <v>259</v>
      </c>
    </row>
    <row r="54" spans="1:1">
      <c r="A54" s="53" t="s">
        <v>260</v>
      </c>
    </row>
    <row r="55" spans="1:1">
      <c r="A55" s="53" t="s">
        <v>261</v>
      </c>
    </row>
    <row r="56" spans="1:1">
      <c r="A56" s="53" t="s">
        <v>262</v>
      </c>
    </row>
    <row r="57" spans="1:1">
      <c r="A57" s="53" t="s">
        <v>263</v>
      </c>
    </row>
    <row r="58" spans="1:1">
      <c r="A58" s="53" t="s">
        <v>264</v>
      </c>
    </row>
    <row r="59" spans="1:1">
      <c r="A59" s="53" t="s">
        <v>265</v>
      </c>
    </row>
    <row r="60" spans="1:1">
      <c r="A60" s="53" t="s">
        <v>266</v>
      </c>
    </row>
    <row r="61" spans="1:1">
      <c r="A61" s="53" t="s">
        <v>267</v>
      </c>
    </row>
    <row r="62" spans="1:1">
      <c r="A62" s="53" t="s">
        <v>268</v>
      </c>
    </row>
    <row r="63" spans="1:1">
      <c r="A63" s="53" t="s">
        <v>269</v>
      </c>
    </row>
  </sheetData>
  <mergeCells count="11">
    <mergeCell ref="C1:D1"/>
    <mergeCell ref="AH1:AI1"/>
    <mergeCell ref="BD1:BF1"/>
    <mergeCell ref="F11:G11"/>
    <mergeCell ref="F1:G1"/>
    <mergeCell ref="AA1:AB1"/>
    <mergeCell ref="AE1:AF1"/>
    <mergeCell ref="AL1:AM1"/>
    <mergeCell ref="AO1:AP1"/>
    <mergeCell ref="AT1:AU1"/>
    <mergeCell ref="AW1:AX1"/>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DX67"/>
  <sheetViews>
    <sheetView topLeftCell="CF33" workbookViewId="0">
      <selection activeCell="D28" sqref="D28"/>
    </sheetView>
  </sheetViews>
  <sheetFormatPr defaultColWidth="9" defaultRowHeight="15"/>
  <cols>
    <col min="1" max="2" width="10.58203125" style="3" customWidth="1"/>
    <col min="3" max="128" width="5.83203125" style="3" customWidth="1"/>
    <col min="129" max="16384" width="9" style="3"/>
  </cols>
  <sheetData>
    <row r="1" spans="1:128" ht="15.5" thickBot="1">
      <c r="A1" s="3" t="s">
        <v>346</v>
      </c>
    </row>
    <row r="2" spans="1:128" ht="15.5" thickBot="1">
      <c r="A2" s="4" t="s">
        <v>90</v>
      </c>
      <c r="B2" s="5" t="s">
        <v>91</v>
      </c>
      <c r="C2" s="6" t="s">
        <v>28</v>
      </c>
      <c r="D2" s="7"/>
      <c r="E2" s="7"/>
      <c r="F2" s="7"/>
      <c r="G2" s="7"/>
      <c r="H2" s="8"/>
      <c r="I2" s="6" t="s">
        <v>29</v>
      </c>
      <c r="J2" s="7"/>
      <c r="K2" s="7"/>
      <c r="L2" s="7"/>
      <c r="M2" s="7"/>
      <c r="N2" s="8"/>
      <c r="O2" s="6" t="s">
        <v>30</v>
      </c>
      <c r="P2" s="7"/>
      <c r="Q2" s="7"/>
      <c r="R2" s="7"/>
      <c r="S2" s="7"/>
      <c r="T2" s="8"/>
      <c r="U2" s="6" t="s">
        <v>31</v>
      </c>
      <c r="V2" s="7"/>
      <c r="W2" s="7"/>
      <c r="X2" s="7"/>
      <c r="Y2" s="7"/>
      <c r="Z2" s="8"/>
      <c r="AA2" s="6" t="s">
        <v>32</v>
      </c>
      <c r="AB2" s="7"/>
      <c r="AC2" s="7"/>
      <c r="AD2" s="7"/>
      <c r="AE2" s="7"/>
      <c r="AF2" s="8"/>
      <c r="AG2" s="6" t="s">
        <v>33</v>
      </c>
      <c r="AH2" s="7"/>
      <c r="AI2" s="7"/>
      <c r="AJ2" s="7"/>
      <c r="AK2" s="7"/>
      <c r="AL2" s="8"/>
      <c r="AM2" s="6" t="s">
        <v>34</v>
      </c>
      <c r="AN2" s="7"/>
      <c r="AO2" s="7"/>
      <c r="AP2" s="7"/>
      <c r="AQ2" s="7"/>
      <c r="AR2" s="8"/>
      <c r="AS2" s="6" t="s">
        <v>145</v>
      </c>
      <c r="AT2" s="7"/>
      <c r="AU2" s="7"/>
      <c r="AV2" s="7"/>
      <c r="AW2" s="7"/>
      <c r="AX2" s="8"/>
      <c r="AY2" s="6" t="s">
        <v>35</v>
      </c>
      <c r="AZ2" s="7"/>
      <c r="BA2" s="7"/>
      <c r="BB2" s="7"/>
      <c r="BC2" s="7"/>
      <c r="BD2" s="8"/>
      <c r="BE2" s="6" t="s">
        <v>146</v>
      </c>
      <c r="BF2" s="7"/>
      <c r="BG2" s="7"/>
      <c r="BH2" s="7"/>
      <c r="BI2" s="7"/>
      <c r="BJ2" s="8"/>
      <c r="BK2" s="6" t="s">
        <v>147</v>
      </c>
      <c r="BL2" s="7"/>
      <c r="BM2" s="7"/>
      <c r="BN2" s="7"/>
      <c r="BO2" s="7"/>
      <c r="BP2" s="8"/>
      <c r="BQ2" s="6" t="s">
        <v>148</v>
      </c>
      <c r="BR2" s="7"/>
      <c r="BS2" s="7"/>
      <c r="BT2" s="7"/>
      <c r="BU2" s="7"/>
      <c r="BV2" s="8"/>
      <c r="BW2" s="6" t="s">
        <v>37</v>
      </c>
      <c r="BX2" s="7"/>
      <c r="BY2" s="7"/>
      <c r="BZ2" s="7"/>
      <c r="CA2" s="7"/>
      <c r="CB2" s="8"/>
      <c r="CC2" s="6" t="s">
        <v>38</v>
      </c>
      <c r="CD2" s="7"/>
      <c r="CE2" s="7"/>
      <c r="CF2" s="7"/>
      <c r="CG2" s="7"/>
      <c r="CH2" s="8"/>
      <c r="CI2" s="6" t="s">
        <v>39</v>
      </c>
      <c r="CJ2" s="7"/>
      <c r="CK2" s="7"/>
      <c r="CL2" s="7"/>
      <c r="CM2" s="7"/>
      <c r="CN2" s="8"/>
      <c r="CO2" s="6" t="s">
        <v>40</v>
      </c>
      <c r="CP2" s="7"/>
      <c r="CQ2" s="7"/>
      <c r="CR2" s="7"/>
      <c r="CS2" s="7"/>
      <c r="CT2" s="8"/>
      <c r="CU2" s="6" t="s">
        <v>41</v>
      </c>
      <c r="CV2" s="7"/>
      <c r="CW2" s="7"/>
      <c r="CX2" s="7"/>
      <c r="CY2" s="7"/>
      <c r="CZ2" s="8"/>
      <c r="DA2" s="6" t="s">
        <v>343</v>
      </c>
      <c r="DB2" s="7"/>
      <c r="DC2" s="7"/>
      <c r="DD2" s="7"/>
      <c r="DE2" s="7"/>
      <c r="DF2" s="8"/>
      <c r="DG2" s="6" t="s">
        <v>348</v>
      </c>
      <c r="DH2" s="7"/>
      <c r="DI2" s="7"/>
      <c r="DJ2" s="7"/>
      <c r="DK2" s="7"/>
      <c r="DL2" s="8"/>
      <c r="DM2" s="6" t="s">
        <v>149</v>
      </c>
      <c r="DN2" s="7"/>
      <c r="DO2" s="7"/>
      <c r="DP2" s="7"/>
      <c r="DQ2" s="7"/>
      <c r="DR2" s="8"/>
      <c r="DS2" s="6" t="s">
        <v>150</v>
      </c>
      <c r="DT2" s="7"/>
      <c r="DU2" s="7"/>
      <c r="DV2" s="7"/>
      <c r="DW2" s="7"/>
      <c r="DX2" s="8"/>
    </row>
    <row r="3" spans="1:128" ht="15.5" thickTop="1">
      <c r="A3" s="402" t="s">
        <v>89</v>
      </c>
      <c r="B3" s="403"/>
      <c r="C3" s="9" t="s">
        <v>92</v>
      </c>
      <c r="D3" s="10" t="s">
        <v>93</v>
      </c>
      <c r="E3" s="10" t="s">
        <v>94</v>
      </c>
      <c r="F3" s="10" t="s">
        <v>95</v>
      </c>
      <c r="G3" s="10" t="s">
        <v>96</v>
      </c>
      <c r="H3" s="11" t="s">
        <v>97</v>
      </c>
      <c r="I3" s="9" t="s">
        <v>92</v>
      </c>
      <c r="J3" s="10" t="s">
        <v>93</v>
      </c>
      <c r="K3" s="10" t="s">
        <v>94</v>
      </c>
      <c r="L3" s="10" t="s">
        <v>95</v>
      </c>
      <c r="M3" s="10" t="s">
        <v>96</v>
      </c>
      <c r="N3" s="11" t="s">
        <v>97</v>
      </c>
      <c r="O3" s="9" t="s">
        <v>92</v>
      </c>
      <c r="P3" s="10" t="s">
        <v>93</v>
      </c>
      <c r="Q3" s="10" t="s">
        <v>94</v>
      </c>
      <c r="R3" s="10" t="s">
        <v>95</v>
      </c>
      <c r="S3" s="10" t="s">
        <v>96</v>
      </c>
      <c r="T3" s="11" t="s">
        <v>97</v>
      </c>
      <c r="U3" s="9" t="s">
        <v>92</v>
      </c>
      <c r="V3" s="10" t="s">
        <v>93</v>
      </c>
      <c r="W3" s="10" t="s">
        <v>94</v>
      </c>
      <c r="X3" s="10" t="s">
        <v>95</v>
      </c>
      <c r="Y3" s="10" t="s">
        <v>96</v>
      </c>
      <c r="Z3" s="11" t="s">
        <v>97</v>
      </c>
      <c r="AA3" s="9" t="s">
        <v>92</v>
      </c>
      <c r="AB3" s="10" t="s">
        <v>93</v>
      </c>
      <c r="AC3" s="10" t="s">
        <v>94</v>
      </c>
      <c r="AD3" s="10" t="s">
        <v>95</v>
      </c>
      <c r="AE3" s="10" t="s">
        <v>96</v>
      </c>
      <c r="AF3" s="11" t="s">
        <v>97</v>
      </c>
      <c r="AG3" s="9" t="s">
        <v>92</v>
      </c>
      <c r="AH3" s="10" t="s">
        <v>93</v>
      </c>
      <c r="AI3" s="10" t="s">
        <v>94</v>
      </c>
      <c r="AJ3" s="10" t="s">
        <v>95</v>
      </c>
      <c r="AK3" s="10" t="s">
        <v>96</v>
      </c>
      <c r="AL3" s="11" t="s">
        <v>97</v>
      </c>
      <c r="AM3" s="9" t="s">
        <v>92</v>
      </c>
      <c r="AN3" s="10" t="s">
        <v>93</v>
      </c>
      <c r="AO3" s="10" t="s">
        <v>94</v>
      </c>
      <c r="AP3" s="10" t="s">
        <v>95</v>
      </c>
      <c r="AQ3" s="10" t="s">
        <v>96</v>
      </c>
      <c r="AR3" s="11" t="s">
        <v>97</v>
      </c>
      <c r="AS3" s="9" t="s">
        <v>92</v>
      </c>
      <c r="AT3" s="10" t="s">
        <v>93</v>
      </c>
      <c r="AU3" s="10" t="s">
        <v>94</v>
      </c>
      <c r="AV3" s="10" t="s">
        <v>95</v>
      </c>
      <c r="AW3" s="10" t="s">
        <v>96</v>
      </c>
      <c r="AX3" s="11" t="s">
        <v>97</v>
      </c>
      <c r="AY3" s="9" t="s">
        <v>92</v>
      </c>
      <c r="AZ3" s="10" t="s">
        <v>93</v>
      </c>
      <c r="BA3" s="10" t="s">
        <v>94</v>
      </c>
      <c r="BB3" s="10" t="s">
        <v>95</v>
      </c>
      <c r="BC3" s="10" t="s">
        <v>96</v>
      </c>
      <c r="BD3" s="11" t="s">
        <v>97</v>
      </c>
      <c r="BE3" s="9" t="s">
        <v>92</v>
      </c>
      <c r="BF3" s="10" t="s">
        <v>93</v>
      </c>
      <c r="BG3" s="10" t="s">
        <v>94</v>
      </c>
      <c r="BH3" s="10" t="s">
        <v>95</v>
      </c>
      <c r="BI3" s="10" t="s">
        <v>96</v>
      </c>
      <c r="BJ3" s="11" t="s">
        <v>97</v>
      </c>
      <c r="BK3" s="9" t="s">
        <v>92</v>
      </c>
      <c r="BL3" s="10" t="s">
        <v>93</v>
      </c>
      <c r="BM3" s="10" t="s">
        <v>94</v>
      </c>
      <c r="BN3" s="10" t="s">
        <v>95</v>
      </c>
      <c r="BO3" s="10" t="s">
        <v>96</v>
      </c>
      <c r="BP3" s="11" t="s">
        <v>97</v>
      </c>
      <c r="BQ3" s="9" t="s">
        <v>92</v>
      </c>
      <c r="BR3" s="10" t="s">
        <v>93</v>
      </c>
      <c r="BS3" s="10" t="s">
        <v>94</v>
      </c>
      <c r="BT3" s="10" t="s">
        <v>95</v>
      </c>
      <c r="BU3" s="10" t="s">
        <v>96</v>
      </c>
      <c r="BV3" s="11" t="s">
        <v>97</v>
      </c>
      <c r="BW3" s="9" t="s">
        <v>92</v>
      </c>
      <c r="BX3" s="10" t="s">
        <v>93</v>
      </c>
      <c r="BY3" s="10" t="s">
        <v>94</v>
      </c>
      <c r="BZ3" s="10" t="s">
        <v>95</v>
      </c>
      <c r="CA3" s="10" t="s">
        <v>96</v>
      </c>
      <c r="CB3" s="11" t="s">
        <v>97</v>
      </c>
      <c r="CC3" s="9" t="s">
        <v>92</v>
      </c>
      <c r="CD3" s="10" t="s">
        <v>93</v>
      </c>
      <c r="CE3" s="10" t="s">
        <v>94</v>
      </c>
      <c r="CF3" s="10" t="s">
        <v>95</v>
      </c>
      <c r="CG3" s="10" t="s">
        <v>96</v>
      </c>
      <c r="CH3" s="11" t="s">
        <v>97</v>
      </c>
      <c r="CI3" s="9" t="s">
        <v>92</v>
      </c>
      <c r="CJ3" s="10" t="s">
        <v>93</v>
      </c>
      <c r="CK3" s="10" t="s">
        <v>94</v>
      </c>
      <c r="CL3" s="10" t="s">
        <v>95</v>
      </c>
      <c r="CM3" s="10" t="s">
        <v>96</v>
      </c>
      <c r="CN3" s="11" t="s">
        <v>97</v>
      </c>
      <c r="CO3" s="9" t="s">
        <v>92</v>
      </c>
      <c r="CP3" s="10" t="s">
        <v>93</v>
      </c>
      <c r="CQ3" s="10" t="s">
        <v>94</v>
      </c>
      <c r="CR3" s="10" t="s">
        <v>95</v>
      </c>
      <c r="CS3" s="10" t="s">
        <v>96</v>
      </c>
      <c r="CT3" s="11" t="s">
        <v>97</v>
      </c>
      <c r="CU3" s="9" t="s">
        <v>92</v>
      </c>
      <c r="CV3" s="10" t="s">
        <v>93</v>
      </c>
      <c r="CW3" s="10" t="s">
        <v>94</v>
      </c>
      <c r="CX3" s="10" t="s">
        <v>95</v>
      </c>
      <c r="CY3" s="10" t="s">
        <v>96</v>
      </c>
      <c r="CZ3" s="11" t="s">
        <v>97</v>
      </c>
      <c r="DA3" s="9" t="s">
        <v>92</v>
      </c>
      <c r="DB3" s="10" t="s">
        <v>93</v>
      </c>
      <c r="DC3" s="10" t="s">
        <v>94</v>
      </c>
      <c r="DD3" s="10" t="s">
        <v>95</v>
      </c>
      <c r="DE3" s="10" t="s">
        <v>96</v>
      </c>
      <c r="DF3" s="11" t="s">
        <v>97</v>
      </c>
      <c r="DG3" s="9" t="s">
        <v>92</v>
      </c>
      <c r="DH3" s="10" t="s">
        <v>93</v>
      </c>
      <c r="DI3" s="10" t="s">
        <v>94</v>
      </c>
      <c r="DJ3" s="10" t="s">
        <v>95</v>
      </c>
      <c r="DK3" s="10" t="s">
        <v>96</v>
      </c>
      <c r="DL3" s="11" t="s">
        <v>97</v>
      </c>
      <c r="DM3" s="9" t="s">
        <v>92</v>
      </c>
      <c r="DN3" s="10" t="s">
        <v>93</v>
      </c>
      <c r="DO3" s="10" t="s">
        <v>94</v>
      </c>
      <c r="DP3" s="10" t="s">
        <v>95</v>
      </c>
      <c r="DQ3" s="10" t="s">
        <v>96</v>
      </c>
      <c r="DR3" s="11" t="s">
        <v>97</v>
      </c>
      <c r="DS3" s="9" t="s">
        <v>92</v>
      </c>
      <c r="DT3" s="10" t="s">
        <v>93</v>
      </c>
      <c r="DU3" s="10" t="s">
        <v>94</v>
      </c>
      <c r="DV3" s="10" t="s">
        <v>95</v>
      </c>
      <c r="DW3" s="10" t="s">
        <v>96</v>
      </c>
      <c r="DX3" s="11" t="s">
        <v>97</v>
      </c>
    </row>
    <row r="4" spans="1:128">
      <c r="A4" s="404" t="s">
        <v>98</v>
      </c>
      <c r="B4" s="405"/>
      <c r="C4" s="12" t="s">
        <v>99</v>
      </c>
      <c r="D4" s="13" t="s">
        <v>99</v>
      </c>
      <c r="E4" s="13" t="s">
        <v>99</v>
      </c>
      <c r="F4" s="13" t="s">
        <v>99</v>
      </c>
      <c r="G4" s="13" t="s">
        <v>99</v>
      </c>
      <c r="H4" s="14" t="s">
        <v>100</v>
      </c>
      <c r="I4" s="12" t="s">
        <v>99</v>
      </c>
      <c r="J4" s="13" t="s">
        <v>99</v>
      </c>
      <c r="K4" s="13" t="s">
        <v>99</v>
      </c>
      <c r="L4" s="13" t="s">
        <v>99</v>
      </c>
      <c r="M4" s="13" t="s">
        <v>99</v>
      </c>
      <c r="N4" s="14" t="s">
        <v>100</v>
      </c>
      <c r="O4" s="12" t="s">
        <v>99</v>
      </c>
      <c r="P4" s="13" t="s">
        <v>99</v>
      </c>
      <c r="Q4" s="13" t="s">
        <v>99</v>
      </c>
      <c r="R4" s="13" t="s">
        <v>99</v>
      </c>
      <c r="S4" s="13" t="s">
        <v>99</v>
      </c>
      <c r="T4" s="14" t="s">
        <v>100</v>
      </c>
      <c r="U4" s="12" t="s">
        <v>99</v>
      </c>
      <c r="V4" s="13" t="s">
        <v>99</v>
      </c>
      <c r="W4" s="13" t="s">
        <v>99</v>
      </c>
      <c r="X4" s="13" t="s">
        <v>99</v>
      </c>
      <c r="Y4" s="13" t="s">
        <v>99</v>
      </c>
      <c r="Z4" s="14" t="s">
        <v>100</v>
      </c>
      <c r="AA4" s="12" t="s">
        <v>99</v>
      </c>
      <c r="AB4" s="13" t="s">
        <v>99</v>
      </c>
      <c r="AC4" s="13" t="s">
        <v>99</v>
      </c>
      <c r="AD4" s="13" t="s">
        <v>99</v>
      </c>
      <c r="AE4" s="13" t="s">
        <v>99</v>
      </c>
      <c r="AF4" s="14" t="s">
        <v>100</v>
      </c>
      <c r="AG4" s="12" t="s">
        <v>99</v>
      </c>
      <c r="AH4" s="13" t="s">
        <v>99</v>
      </c>
      <c r="AI4" s="13" t="s">
        <v>99</v>
      </c>
      <c r="AJ4" s="13" t="s">
        <v>99</v>
      </c>
      <c r="AK4" s="13" t="s">
        <v>99</v>
      </c>
      <c r="AL4" s="14" t="s">
        <v>100</v>
      </c>
      <c r="AM4" s="12" t="s">
        <v>99</v>
      </c>
      <c r="AN4" s="13" t="s">
        <v>99</v>
      </c>
      <c r="AO4" s="13" t="s">
        <v>99</v>
      </c>
      <c r="AP4" s="13" t="s">
        <v>99</v>
      </c>
      <c r="AQ4" s="13" t="s">
        <v>99</v>
      </c>
      <c r="AR4" s="14" t="s">
        <v>100</v>
      </c>
      <c r="AS4" s="12" t="s">
        <v>99</v>
      </c>
      <c r="AT4" s="13" t="s">
        <v>99</v>
      </c>
      <c r="AU4" s="13" t="s">
        <v>99</v>
      </c>
      <c r="AV4" s="13" t="s">
        <v>99</v>
      </c>
      <c r="AW4" s="13" t="s">
        <v>99</v>
      </c>
      <c r="AX4" s="14" t="s">
        <v>100</v>
      </c>
      <c r="AY4" s="12" t="s">
        <v>99</v>
      </c>
      <c r="AZ4" s="13" t="s">
        <v>99</v>
      </c>
      <c r="BA4" s="13" t="s">
        <v>99</v>
      </c>
      <c r="BB4" s="13" t="s">
        <v>99</v>
      </c>
      <c r="BC4" s="13" t="s">
        <v>99</v>
      </c>
      <c r="BD4" s="14" t="s">
        <v>100</v>
      </c>
      <c r="BE4" s="12" t="s">
        <v>99</v>
      </c>
      <c r="BF4" s="13" t="s">
        <v>99</v>
      </c>
      <c r="BG4" s="13" t="s">
        <v>99</v>
      </c>
      <c r="BH4" s="13" t="s">
        <v>99</v>
      </c>
      <c r="BI4" s="13" t="s">
        <v>99</v>
      </c>
      <c r="BJ4" s="14" t="s">
        <v>100</v>
      </c>
      <c r="BK4" s="12" t="s">
        <v>99</v>
      </c>
      <c r="BL4" s="13" t="s">
        <v>99</v>
      </c>
      <c r="BM4" s="13" t="s">
        <v>99</v>
      </c>
      <c r="BN4" s="13" t="s">
        <v>99</v>
      </c>
      <c r="BO4" s="13" t="s">
        <v>99</v>
      </c>
      <c r="BP4" s="14" t="s">
        <v>100</v>
      </c>
      <c r="BQ4" s="12" t="s">
        <v>99</v>
      </c>
      <c r="BR4" s="13" t="s">
        <v>99</v>
      </c>
      <c r="BS4" s="13" t="s">
        <v>99</v>
      </c>
      <c r="BT4" s="13" t="s">
        <v>99</v>
      </c>
      <c r="BU4" s="13" t="s">
        <v>99</v>
      </c>
      <c r="BV4" s="14" t="s">
        <v>100</v>
      </c>
      <c r="BW4" s="12" t="s">
        <v>99</v>
      </c>
      <c r="BX4" s="13" t="s">
        <v>99</v>
      </c>
      <c r="BY4" s="13" t="s">
        <v>99</v>
      </c>
      <c r="BZ4" s="13" t="s">
        <v>99</v>
      </c>
      <c r="CA4" s="13" t="s">
        <v>99</v>
      </c>
      <c r="CB4" s="14" t="s">
        <v>100</v>
      </c>
      <c r="CC4" s="12" t="s">
        <v>99</v>
      </c>
      <c r="CD4" s="13" t="s">
        <v>99</v>
      </c>
      <c r="CE4" s="13" t="s">
        <v>99</v>
      </c>
      <c r="CF4" s="13" t="s">
        <v>99</v>
      </c>
      <c r="CG4" s="13" t="s">
        <v>99</v>
      </c>
      <c r="CH4" s="14" t="s">
        <v>100</v>
      </c>
      <c r="CI4" s="12" t="s">
        <v>99</v>
      </c>
      <c r="CJ4" s="13" t="s">
        <v>99</v>
      </c>
      <c r="CK4" s="13" t="s">
        <v>99</v>
      </c>
      <c r="CL4" s="13" t="s">
        <v>99</v>
      </c>
      <c r="CM4" s="13" t="s">
        <v>99</v>
      </c>
      <c r="CN4" s="14" t="s">
        <v>100</v>
      </c>
      <c r="CO4" s="12" t="s">
        <v>99</v>
      </c>
      <c r="CP4" s="13" t="s">
        <v>99</v>
      </c>
      <c r="CQ4" s="13" t="s">
        <v>99</v>
      </c>
      <c r="CR4" s="13" t="s">
        <v>99</v>
      </c>
      <c r="CS4" s="13" t="s">
        <v>99</v>
      </c>
      <c r="CT4" s="14" t="s">
        <v>100</v>
      </c>
      <c r="CU4" s="12" t="s">
        <v>99</v>
      </c>
      <c r="CV4" s="13" t="s">
        <v>99</v>
      </c>
      <c r="CW4" s="13" t="s">
        <v>99</v>
      </c>
      <c r="CX4" s="13" t="s">
        <v>99</v>
      </c>
      <c r="CY4" s="13" t="s">
        <v>99</v>
      </c>
      <c r="CZ4" s="14" t="s">
        <v>100</v>
      </c>
      <c r="DA4" s="12" t="s">
        <v>99</v>
      </c>
      <c r="DB4" s="13" t="s">
        <v>99</v>
      </c>
      <c r="DC4" s="13" t="s">
        <v>99</v>
      </c>
      <c r="DD4" s="13" t="s">
        <v>99</v>
      </c>
      <c r="DE4" s="13" t="s">
        <v>99</v>
      </c>
      <c r="DF4" s="14" t="s">
        <v>100</v>
      </c>
      <c r="DG4" s="12" t="s">
        <v>99</v>
      </c>
      <c r="DH4" s="13" t="s">
        <v>99</v>
      </c>
      <c r="DI4" s="13" t="s">
        <v>99</v>
      </c>
      <c r="DJ4" s="13" t="s">
        <v>99</v>
      </c>
      <c r="DK4" s="13" t="s">
        <v>99</v>
      </c>
      <c r="DL4" s="14" t="s">
        <v>100</v>
      </c>
      <c r="DM4" s="12" t="s">
        <v>99</v>
      </c>
      <c r="DN4" s="13" t="s">
        <v>99</v>
      </c>
      <c r="DO4" s="13" t="s">
        <v>99</v>
      </c>
      <c r="DP4" s="13" t="s">
        <v>99</v>
      </c>
      <c r="DQ4" s="13" t="s">
        <v>99</v>
      </c>
      <c r="DR4" s="14" t="s">
        <v>100</v>
      </c>
      <c r="DS4" s="12" t="s">
        <v>99</v>
      </c>
      <c r="DT4" s="13" t="s">
        <v>99</v>
      </c>
      <c r="DU4" s="13" t="s">
        <v>99</v>
      </c>
      <c r="DV4" s="13" t="s">
        <v>99</v>
      </c>
      <c r="DW4" s="13" t="s">
        <v>99</v>
      </c>
      <c r="DX4" s="14" t="s">
        <v>100</v>
      </c>
    </row>
    <row r="5" spans="1:128" ht="15.5" thickBot="1">
      <c r="A5" s="15"/>
      <c r="B5" s="16" t="s">
        <v>101</v>
      </c>
      <c r="C5" s="17">
        <f>マスタ!L3</f>
        <v>15</v>
      </c>
      <c r="D5" s="18">
        <f>マスタ!M3</f>
        <v>30</v>
      </c>
      <c r="E5" s="18">
        <f>マスタ!N3</f>
        <v>50</v>
      </c>
      <c r="F5" s="18">
        <f>マスタ!O3</f>
        <v>65</v>
      </c>
      <c r="G5" s="18">
        <f>マスタ!P3</f>
        <v>80</v>
      </c>
      <c r="H5" s="16">
        <f>マスタ!Q3</f>
        <v>80</v>
      </c>
      <c r="I5" s="17">
        <f>C5</f>
        <v>15</v>
      </c>
      <c r="J5" s="18">
        <f t="shared" ref="J5:N5" si="0">D5</f>
        <v>30</v>
      </c>
      <c r="K5" s="18">
        <f t="shared" si="0"/>
        <v>50</v>
      </c>
      <c r="L5" s="18">
        <f t="shared" si="0"/>
        <v>65</v>
      </c>
      <c r="M5" s="18">
        <f t="shared" si="0"/>
        <v>80</v>
      </c>
      <c r="N5" s="16">
        <f t="shared" si="0"/>
        <v>80</v>
      </c>
      <c r="O5" s="17">
        <f>I5</f>
        <v>15</v>
      </c>
      <c r="P5" s="18">
        <f t="shared" ref="P5" si="1">J5</f>
        <v>30</v>
      </c>
      <c r="Q5" s="18">
        <f t="shared" ref="Q5" si="2">K5</f>
        <v>50</v>
      </c>
      <c r="R5" s="18">
        <f t="shared" ref="R5" si="3">L5</f>
        <v>65</v>
      </c>
      <c r="S5" s="18">
        <f t="shared" ref="S5" si="4">M5</f>
        <v>80</v>
      </c>
      <c r="T5" s="16">
        <f t="shared" ref="T5" si="5">N5</f>
        <v>80</v>
      </c>
      <c r="U5" s="17">
        <f>O5</f>
        <v>15</v>
      </c>
      <c r="V5" s="18">
        <f t="shared" ref="V5" si="6">P5</f>
        <v>30</v>
      </c>
      <c r="W5" s="18">
        <f t="shared" ref="W5" si="7">Q5</f>
        <v>50</v>
      </c>
      <c r="X5" s="18">
        <f t="shared" ref="X5" si="8">R5</f>
        <v>65</v>
      </c>
      <c r="Y5" s="18">
        <f t="shared" ref="Y5" si="9">S5</f>
        <v>80</v>
      </c>
      <c r="Z5" s="16">
        <f t="shared" ref="Z5" si="10">T5</f>
        <v>80</v>
      </c>
      <c r="AA5" s="17">
        <f>U5</f>
        <v>15</v>
      </c>
      <c r="AB5" s="18">
        <f t="shared" ref="AB5" si="11">V5</f>
        <v>30</v>
      </c>
      <c r="AC5" s="18">
        <f t="shared" ref="AC5" si="12">W5</f>
        <v>50</v>
      </c>
      <c r="AD5" s="18">
        <f t="shared" ref="AD5" si="13">X5</f>
        <v>65</v>
      </c>
      <c r="AE5" s="18">
        <f t="shared" ref="AE5" si="14">Y5</f>
        <v>80</v>
      </c>
      <c r="AF5" s="16">
        <f t="shared" ref="AF5" si="15">Z5</f>
        <v>80</v>
      </c>
      <c r="AG5" s="17">
        <f>AA5</f>
        <v>15</v>
      </c>
      <c r="AH5" s="18">
        <f t="shared" ref="AH5" si="16">AB5</f>
        <v>30</v>
      </c>
      <c r="AI5" s="18">
        <f t="shared" ref="AI5" si="17">AC5</f>
        <v>50</v>
      </c>
      <c r="AJ5" s="18">
        <f t="shared" ref="AJ5" si="18">AD5</f>
        <v>65</v>
      </c>
      <c r="AK5" s="18">
        <f t="shared" ref="AK5" si="19">AE5</f>
        <v>80</v>
      </c>
      <c r="AL5" s="16">
        <f t="shared" ref="AL5" si="20">AF5</f>
        <v>80</v>
      </c>
      <c r="AM5" s="17">
        <f>AG5</f>
        <v>15</v>
      </c>
      <c r="AN5" s="18">
        <f t="shared" ref="AN5" si="21">AH5</f>
        <v>30</v>
      </c>
      <c r="AO5" s="18">
        <f t="shared" ref="AO5" si="22">AI5</f>
        <v>50</v>
      </c>
      <c r="AP5" s="18">
        <f t="shared" ref="AP5" si="23">AJ5</f>
        <v>65</v>
      </c>
      <c r="AQ5" s="18">
        <f t="shared" ref="AQ5" si="24">AK5</f>
        <v>80</v>
      </c>
      <c r="AR5" s="16">
        <f t="shared" ref="AR5" si="25">AL5</f>
        <v>80</v>
      </c>
      <c r="AS5" s="17">
        <f>AM5</f>
        <v>15</v>
      </c>
      <c r="AT5" s="18">
        <f t="shared" ref="AT5" si="26">AN5</f>
        <v>30</v>
      </c>
      <c r="AU5" s="18">
        <f t="shared" ref="AU5" si="27">AO5</f>
        <v>50</v>
      </c>
      <c r="AV5" s="18">
        <f t="shared" ref="AV5" si="28">AP5</f>
        <v>65</v>
      </c>
      <c r="AW5" s="18">
        <f t="shared" ref="AW5" si="29">AQ5</f>
        <v>80</v>
      </c>
      <c r="AX5" s="16">
        <f t="shared" ref="AX5" si="30">AR5</f>
        <v>80</v>
      </c>
      <c r="AY5" s="17">
        <f>AS5</f>
        <v>15</v>
      </c>
      <c r="AZ5" s="18">
        <f t="shared" ref="AZ5" si="31">AT5</f>
        <v>30</v>
      </c>
      <c r="BA5" s="18">
        <f t="shared" ref="BA5" si="32">AU5</f>
        <v>50</v>
      </c>
      <c r="BB5" s="18">
        <f t="shared" ref="BB5" si="33">AV5</f>
        <v>65</v>
      </c>
      <c r="BC5" s="18">
        <f t="shared" ref="BC5" si="34">AW5</f>
        <v>80</v>
      </c>
      <c r="BD5" s="16">
        <f t="shared" ref="BD5" si="35">AX5</f>
        <v>80</v>
      </c>
      <c r="BE5" s="17">
        <f>AY5</f>
        <v>15</v>
      </c>
      <c r="BF5" s="18">
        <f t="shared" ref="BF5" si="36">AZ5</f>
        <v>30</v>
      </c>
      <c r="BG5" s="18">
        <f t="shared" ref="BG5" si="37">BA5</f>
        <v>50</v>
      </c>
      <c r="BH5" s="18">
        <f t="shared" ref="BH5" si="38">BB5</f>
        <v>65</v>
      </c>
      <c r="BI5" s="18">
        <f t="shared" ref="BI5" si="39">BC5</f>
        <v>80</v>
      </c>
      <c r="BJ5" s="16">
        <f t="shared" ref="BJ5" si="40">BD5</f>
        <v>80</v>
      </c>
      <c r="BK5" s="17">
        <f>BE5</f>
        <v>15</v>
      </c>
      <c r="BL5" s="18">
        <f t="shared" ref="BL5" si="41">BF5</f>
        <v>30</v>
      </c>
      <c r="BM5" s="18">
        <f t="shared" ref="BM5" si="42">BG5</f>
        <v>50</v>
      </c>
      <c r="BN5" s="18">
        <f t="shared" ref="BN5" si="43">BH5</f>
        <v>65</v>
      </c>
      <c r="BO5" s="18">
        <f t="shared" ref="BO5" si="44">BI5</f>
        <v>80</v>
      </c>
      <c r="BP5" s="16">
        <f t="shared" ref="BP5" si="45">BJ5</f>
        <v>80</v>
      </c>
      <c r="BQ5" s="17">
        <f>BK5</f>
        <v>15</v>
      </c>
      <c r="BR5" s="18">
        <f t="shared" ref="BR5" si="46">BL5</f>
        <v>30</v>
      </c>
      <c r="BS5" s="18">
        <f t="shared" ref="BS5" si="47">BM5</f>
        <v>50</v>
      </c>
      <c r="BT5" s="18">
        <f t="shared" ref="BT5" si="48">BN5</f>
        <v>65</v>
      </c>
      <c r="BU5" s="18">
        <f t="shared" ref="BU5" si="49">BO5</f>
        <v>80</v>
      </c>
      <c r="BV5" s="16">
        <f t="shared" ref="BV5" si="50">BP5</f>
        <v>80</v>
      </c>
      <c r="BW5" s="17">
        <f>BQ5</f>
        <v>15</v>
      </c>
      <c r="BX5" s="18">
        <f t="shared" ref="BX5" si="51">BR5</f>
        <v>30</v>
      </c>
      <c r="BY5" s="18">
        <f t="shared" ref="BY5" si="52">BS5</f>
        <v>50</v>
      </c>
      <c r="BZ5" s="18">
        <f t="shared" ref="BZ5" si="53">BT5</f>
        <v>65</v>
      </c>
      <c r="CA5" s="18">
        <f t="shared" ref="CA5" si="54">BU5</f>
        <v>80</v>
      </c>
      <c r="CB5" s="16">
        <f t="shared" ref="CB5" si="55">BV5</f>
        <v>80</v>
      </c>
      <c r="CC5" s="17">
        <f>BW5</f>
        <v>15</v>
      </c>
      <c r="CD5" s="18">
        <f t="shared" ref="CD5" si="56">BX5</f>
        <v>30</v>
      </c>
      <c r="CE5" s="18">
        <f t="shared" ref="CE5" si="57">BY5</f>
        <v>50</v>
      </c>
      <c r="CF5" s="18">
        <f t="shared" ref="CF5" si="58">BZ5</f>
        <v>65</v>
      </c>
      <c r="CG5" s="18">
        <f t="shared" ref="CG5" si="59">CA5</f>
        <v>80</v>
      </c>
      <c r="CH5" s="16">
        <f t="shared" ref="CH5" si="60">CB5</f>
        <v>80</v>
      </c>
      <c r="CI5" s="17">
        <f>CC5</f>
        <v>15</v>
      </c>
      <c r="CJ5" s="18">
        <f t="shared" ref="CJ5" si="61">CD5</f>
        <v>30</v>
      </c>
      <c r="CK5" s="18">
        <f t="shared" ref="CK5" si="62">CE5</f>
        <v>50</v>
      </c>
      <c r="CL5" s="18">
        <f t="shared" ref="CL5" si="63">CF5</f>
        <v>65</v>
      </c>
      <c r="CM5" s="18">
        <f t="shared" ref="CM5" si="64">CG5</f>
        <v>80</v>
      </c>
      <c r="CN5" s="16">
        <f t="shared" ref="CN5" si="65">CH5</f>
        <v>80</v>
      </c>
      <c r="CO5" s="17">
        <f>CI5</f>
        <v>15</v>
      </c>
      <c r="CP5" s="18">
        <f t="shared" ref="CP5" si="66">CJ5</f>
        <v>30</v>
      </c>
      <c r="CQ5" s="18">
        <f t="shared" ref="CQ5" si="67">CK5</f>
        <v>50</v>
      </c>
      <c r="CR5" s="18">
        <f t="shared" ref="CR5" si="68">CL5</f>
        <v>65</v>
      </c>
      <c r="CS5" s="18">
        <f t="shared" ref="CS5" si="69">CM5</f>
        <v>80</v>
      </c>
      <c r="CT5" s="16">
        <f t="shared" ref="CT5" si="70">CN5</f>
        <v>80</v>
      </c>
      <c r="CU5" s="17">
        <f>CO5</f>
        <v>15</v>
      </c>
      <c r="CV5" s="18">
        <f t="shared" ref="CV5" si="71">CP5</f>
        <v>30</v>
      </c>
      <c r="CW5" s="18">
        <f t="shared" ref="CW5" si="72">CQ5</f>
        <v>50</v>
      </c>
      <c r="CX5" s="18">
        <f t="shared" ref="CX5" si="73">CR5</f>
        <v>65</v>
      </c>
      <c r="CY5" s="18">
        <f t="shared" ref="CY5" si="74">CS5</f>
        <v>80</v>
      </c>
      <c r="CZ5" s="16">
        <f t="shared" ref="CZ5" si="75">CT5</f>
        <v>80</v>
      </c>
      <c r="DA5" s="17">
        <f t="shared" ref="DA5:DL5" si="76">CO5</f>
        <v>15</v>
      </c>
      <c r="DB5" s="18">
        <f t="shared" si="76"/>
        <v>30</v>
      </c>
      <c r="DC5" s="18">
        <f t="shared" si="76"/>
        <v>50</v>
      </c>
      <c r="DD5" s="18">
        <f t="shared" si="76"/>
        <v>65</v>
      </c>
      <c r="DE5" s="18">
        <f t="shared" si="76"/>
        <v>80</v>
      </c>
      <c r="DF5" s="16">
        <f t="shared" si="76"/>
        <v>80</v>
      </c>
      <c r="DG5" s="17">
        <f t="shared" si="76"/>
        <v>15</v>
      </c>
      <c r="DH5" s="18">
        <f t="shared" si="76"/>
        <v>30</v>
      </c>
      <c r="DI5" s="18">
        <f t="shared" si="76"/>
        <v>50</v>
      </c>
      <c r="DJ5" s="18">
        <f t="shared" si="76"/>
        <v>65</v>
      </c>
      <c r="DK5" s="18">
        <f t="shared" si="76"/>
        <v>80</v>
      </c>
      <c r="DL5" s="16">
        <f t="shared" si="76"/>
        <v>80</v>
      </c>
      <c r="DM5" s="17">
        <f>DG5</f>
        <v>15</v>
      </c>
      <c r="DN5" s="18">
        <f t="shared" ref="DN5" si="77">DH5</f>
        <v>30</v>
      </c>
      <c r="DO5" s="18">
        <f t="shared" ref="DO5" si="78">DI5</f>
        <v>50</v>
      </c>
      <c r="DP5" s="18">
        <f t="shared" ref="DP5" si="79">DJ5</f>
        <v>65</v>
      </c>
      <c r="DQ5" s="18">
        <f t="shared" ref="DQ5" si="80">DK5</f>
        <v>80</v>
      </c>
      <c r="DR5" s="16">
        <f t="shared" ref="DR5" si="81">DL5</f>
        <v>80</v>
      </c>
      <c r="DS5" s="17">
        <f>DM5</f>
        <v>15</v>
      </c>
      <c r="DT5" s="18">
        <f t="shared" ref="DT5:DX5" si="82">DN5</f>
        <v>30</v>
      </c>
      <c r="DU5" s="18">
        <f t="shared" si="82"/>
        <v>50</v>
      </c>
      <c r="DV5" s="18">
        <f t="shared" si="82"/>
        <v>65</v>
      </c>
      <c r="DW5" s="18">
        <f t="shared" si="82"/>
        <v>80</v>
      </c>
      <c r="DX5" s="16">
        <f t="shared" si="82"/>
        <v>80</v>
      </c>
    </row>
    <row r="6" spans="1:128" ht="15.5" thickTop="1">
      <c r="A6" s="19">
        <v>1</v>
      </c>
      <c r="B6" s="20">
        <v>0</v>
      </c>
      <c r="C6" s="21">
        <v>6.0999999999999999E-2</v>
      </c>
      <c r="D6" s="22">
        <v>0.16400000000000001</v>
      </c>
      <c r="E6" s="22">
        <v>0.30199999999999999</v>
      </c>
      <c r="F6" s="22">
        <v>0.621</v>
      </c>
      <c r="G6" s="22">
        <v>1.21</v>
      </c>
      <c r="H6" s="23"/>
      <c r="I6" s="21">
        <v>8.8999999999999996E-2</v>
      </c>
      <c r="J6" s="22">
        <v>0.24099999999999999</v>
      </c>
      <c r="K6" s="22">
        <v>0.44500000000000001</v>
      </c>
      <c r="L6" s="22">
        <v>0.71</v>
      </c>
      <c r="M6" s="22">
        <v>1.1859999999999999</v>
      </c>
      <c r="N6" s="23"/>
      <c r="O6" s="21">
        <v>7.0000000000000007E-2</v>
      </c>
      <c r="P6" s="22">
        <v>0.153</v>
      </c>
      <c r="Q6" s="22">
        <v>0.249</v>
      </c>
      <c r="R6" s="22">
        <v>0.39900000000000002</v>
      </c>
      <c r="S6" s="22">
        <v>0.61899999999999999</v>
      </c>
      <c r="T6" s="23"/>
      <c r="U6" s="21">
        <v>0.05</v>
      </c>
      <c r="V6" s="22">
        <v>7.9000000000000001E-2</v>
      </c>
      <c r="W6" s="22">
        <v>0.121</v>
      </c>
      <c r="X6" s="22">
        <v>0.182</v>
      </c>
      <c r="Y6" s="22">
        <v>0.30499999999999999</v>
      </c>
      <c r="Z6" s="23"/>
      <c r="AA6" s="21">
        <v>0.155</v>
      </c>
      <c r="AB6" s="22">
        <v>0.32200000000000001</v>
      </c>
      <c r="AC6" s="22">
        <v>0.48399999999999999</v>
      </c>
      <c r="AD6" s="22">
        <v>0.68100000000000005</v>
      </c>
      <c r="AE6" s="22">
        <v>1.17</v>
      </c>
      <c r="AF6" s="23"/>
      <c r="AG6" s="21">
        <v>0.155</v>
      </c>
      <c r="AH6" s="22">
        <v>0.42799999999999999</v>
      </c>
      <c r="AI6" s="22">
        <v>0.70899999999999996</v>
      </c>
      <c r="AJ6" s="22">
        <v>1.0649999999999999</v>
      </c>
      <c r="AK6" s="22">
        <v>1.8340000000000001</v>
      </c>
      <c r="AL6" s="23"/>
      <c r="AM6" s="21">
        <v>0.6</v>
      </c>
      <c r="AN6" s="22">
        <v>1.839</v>
      </c>
      <c r="AO6" s="22">
        <v>3.1110000000000002</v>
      </c>
      <c r="AP6" s="22">
        <v>4.45</v>
      </c>
      <c r="AQ6" s="22">
        <v>6.3929999999999998</v>
      </c>
      <c r="AR6" s="23"/>
      <c r="AS6" s="21">
        <v>1.2370000000000001</v>
      </c>
      <c r="AT6" s="22">
        <v>3.0459999999999998</v>
      </c>
      <c r="AU6" s="22">
        <v>4.6459999999999999</v>
      </c>
      <c r="AV6" s="22">
        <v>6.25</v>
      </c>
      <c r="AW6" s="22">
        <v>8.6259999999999994</v>
      </c>
      <c r="AX6" s="23"/>
      <c r="AY6" s="21">
        <v>8.6999999999999994E-2</v>
      </c>
      <c r="AZ6" s="22">
        <v>0.32900000000000001</v>
      </c>
      <c r="BA6" s="22">
        <v>0.69199999999999995</v>
      </c>
      <c r="BB6" s="22">
        <v>1.266</v>
      </c>
      <c r="BC6" s="22">
        <v>2.7669999999999999</v>
      </c>
      <c r="BD6" s="23"/>
      <c r="BE6" s="21">
        <v>7.6999999999999999E-2</v>
      </c>
      <c r="BF6" s="22">
        <v>0.28899999999999998</v>
      </c>
      <c r="BG6" s="22">
        <v>0.59499999999999997</v>
      </c>
      <c r="BH6" s="22">
        <v>1.3979999999999999</v>
      </c>
      <c r="BI6" s="22">
        <v>2.6219999999999999</v>
      </c>
      <c r="BJ6" s="23"/>
      <c r="BK6" s="21">
        <v>0.106</v>
      </c>
      <c r="BL6" s="22">
        <v>0.42799999999999999</v>
      </c>
      <c r="BM6" s="22">
        <v>0.89700000000000002</v>
      </c>
      <c r="BN6" s="22">
        <v>1.621</v>
      </c>
      <c r="BO6" s="22">
        <v>3.1669999999999998</v>
      </c>
      <c r="BP6" s="23"/>
      <c r="BQ6" s="21">
        <v>2.0510000000000002</v>
      </c>
      <c r="BR6" s="22">
        <v>3.944</v>
      </c>
      <c r="BS6" s="22">
        <v>5.6</v>
      </c>
      <c r="BT6" s="22">
        <v>7.35</v>
      </c>
      <c r="BU6" s="22">
        <v>9.9469999999999992</v>
      </c>
      <c r="BV6" s="23"/>
      <c r="BW6" s="21">
        <v>4.2000000000000003E-2</v>
      </c>
      <c r="BX6" s="22">
        <v>6.8000000000000005E-2</v>
      </c>
      <c r="BY6" s="22">
        <v>8.6999999999999994E-2</v>
      </c>
      <c r="BZ6" s="22">
        <v>0.15</v>
      </c>
      <c r="CA6" s="22">
        <v>0.27</v>
      </c>
      <c r="CB6" s="23"/>
      <c r="CC6" s="21">
        <v>5.7000000000000002E-2</v>
      </c>
      <c r="CD6" s="22">
        <v>0.107</v>
      </c>
      <c r="CE6" s="22">
        <v>0.18099999999999999</v>
      </c>
      <c r="CF6" s="22">
        <v>0.315</v>
      </c>
      <c r="CG6" s="22">
        <v>0.53900000000000003</v>
      </c>
      <c r="CH6" s="23"/>
      <c r="CI6" s="21">
        <v>6.9000000000000006E-2</v>
      </c>
      <c r="CJ6" s="22">
        <v>0.193</v>
      </c>
      <c r="CK6" s="22">
        <v>0.33300000000000002</v>
      </c>
      <c r="CL6" s="22">
        <v>0.54700000000000004</v>
      </c>
      <c r="CM6" s="22">
        <v>0.88900000000000001</v>
      </c>
      <c r="CN6" s="23"/>
      <c r="CO6" s="21">
        <v>4.4999999999999998E-2</v>
      </c>
      <c r="CP6" s="22">
        <v>0.1</v>
      </c>
      <c r="CQ6" s="22">
        <v>0.191</v>
      </c>
      <c r="CR6" s="22">
        <v>0.29099999999999998</v>
      </c>
      <c r="CS6" s="22">
        <v>0.60899999999999999</v>
      </c>
      <c r="CT6" s="23"/>
      <c r="CU6" s="21">
        <v>5.2999999999999999E-2</v>
      </c>
      <c r="CV6" s="22">
        <v>0.14899999999999999</v>
      </c>
      <c r="CW6" s="22">
        <v>0.25800000000000001</v>
      </c>
      <c r="CX6" s="22">
        <v>0.41</v>
      </c>
      <c r="CY6" s="22">
        <v>0.72099999999999997</v>
      </c>
      <c r="CZ6" s="23"/>
      <c r="DA6" s="21">
        <v>8.2000000000000003E-2</v>
      </c>
      <c r="DB6" s="22">
        <v>0.25600000000000001</v>
      </c>
      <c r="DC6" s="22">
        <v>0.44500000000000001</v>
      </c>
      <c r="DD6" s="22">
        <v>0.70599999999999996</v>
      </c>
      <c r="DE6" s="22">
        <v>1.1599999999999999</v>
      </c>
      <c r="DF6" s="23"/>
      <c r="DG6" s="21">
        <v>0.1</v>
      </c>
      <c r="DH6" s="22">
        <v>0.32</v>
      </c>
      <c r="DI6" s="22">
        <v>0.55900000000000005</v>
      </c>
      <c r="DJ6" s="22">
        <v>0.97499999999999998</v>
      </c>
      <c r="DK6" s="22">
        <v>1.7569999999999999</v>
      </c>
      <c r="DL6" s="23"/>
      <c r="DM6" s="21">
        <v>0.42499999999999999</v>
      </c>
      <c r="DN6" s="22">
        <v>1.1220000000000001</v>
      </c>
      <c r="DO6" s="22">
        <v>1.8</v>
      </c>
      <c r="DP6" s="22">
        <v>2.6960000000000002</v>
      </c>
      <c r="DQ6" s="22">
        <v>4.1150000000000002</v>
      </c>
      <c r="DR6" s="23"/>
      <c r="DS6" s="21">
        <v>3.0139999999999998</v>
      </c>
      <c r="DT6" s="22">
        <v>6.157</v>
      </c>
      <c r="DU6" s="22">
        <v>8.5679999999999996</v>
      </c>
      <c r="DV6" s="22">
        <v>11.351000000000001</v>
      </c>
      <c r="DW6" s="22">
        <v>15.694000000000001</v>
      </c>
      <c r="DX6" s="23"/>
    </row>
    <row r="7" spans="1:128">
      <c r="A7" s="19">
        <v>1</v>
      </c>
      <c r="B7" s="24">
        <v>1</v>
      </c>
      <c r="C7" s="21">
        <v>0.03</v>
      </c>
      <c r="D7" s="22">
        <v>0.108</v>
      </c>
      <c r="E7" s="22">
        <v>0.20200000000000001</v>
      </c>
      <c r="F7" s="22">
        <v>0.39100000000000001</v>
      </c>
      <c r="G7" s="22">
        <v>0.77400000000000002</v>
      </c>
      <c r="H7" s="23"/>
      <c r="I7" s="21">
        <v>8.1000000000000003E-2</v>
      </c>
      <c r="J7" s="22">
        <v>0.29499999999999998</v>
      </c>
      <c r="K7" s="22">
        <v>0.54100000000000004</v>
      </c>
      <c r="L7" s="22">
        <v>0.77900000000000003</v>
      </c>
      <c r="M7" s="22">
        <v>1.29</v>
      </c>
      <c r="N7" s="23"/>
      <c r="O7" s="21">
        <v>0.06</v>
      </c>
      <c r="P7" s="22">
        <v>0.14099999999999999</v>
      </c>
      <c r="Q7" s="22">
        <v>0.24</v>
      </c>
      <c r="R7" s="22">
        <v>0.34200000000000003</v>
      </c>
      <c r="S7" s="22">
        <v>0.51800000000000002</v>
      </c>
      <c r="T7" s="23"/>
      <c r="U7" s="21">
        <v>2.9000000000000001E-2</v>
      </c>
      <c r="V7" s="22">
        <v>5.7000000000000002E-2</v>
      </c>
      <c r="W7" s="22">
        <v>8.4000000000000005E-2</v>
      </c>
      <c r="X7" s="22">
        <v>0.13200000000000001</v>
      </c>
      <c r="Y7" s="22">
        <v>0.22800000000000001</v>
      </c>
      <c r="Z7" s="23"/>
      <c r="AA7" s="21">
        <v>0.17599999999999999</v>
      </c>
      <c r="AB7" s="22">
        <v>0.29499999999999998</v>
      </c>
      <c r="AC7" s="22">
        <v>0.41499999999999998</v>
      </c>
      <c r="AD7" s="22">
        <v>0.57299999999999995</v>
      </c>
      <c r="AE7" s="22">
        <v>0.93300000000000005</v>
      </c>
      <c r="AF7" s="23"/>
      <c r="AG7" s="21">
        <v>0.19600000000000001</v>
      </c>
      <c r="AH7" s="22">
        <v>0.49199999999999999</v>
      </c>
      <c r="AI7" s="22">
        <v>0.78100000000000003</v>
      </c>
      <c r="AJ7" s="22">
        <v>1.175</v>
      </c>
      <c r="AK7" s="22">
        <v>1.9159999999999999</v>
      </c>
      <c r="AL7" s="23"/>
      <c r="AM7" s="21">
        <v>0.56299999999999994</v>
      </c>
      <c r="AN7" s="22">
        <v>1.66</v>
      </c>
      <c r="AO7" s="22">
        <v>2.621</v>
      </c>
      <c r="AP7" s="22">
        <v>3.6040000000000001</v>
      </c>
      <c r="AQ7" s="22">
        <v>4.6980000000000004</v>
      </c>
      <c r="AR7" s="23"/>
      <c r="AS7" s="21">
        <v>1.409</v>
      </c>
      <c r="AT7" s="22">
        <v>3.2509999999999999</v>
      </c>
      <c r="AU7" s="22">
        <v>4.5119999999999996</v>
      </c>
      <c r="AV7" s="22">
        <v>5.7149999999999999</v>
      </c>
      <c r="AW7" s="22">
        <v>7.4089999999999998</v>
      </c>
      <c r="AX7" s="23"/>
      <c r="AY7" s="21">
        <v>5.2999999999999999E-2</v>
      </c>
      <c r="AZ7" s="22">
        <v>0.23100000000000001</v>
      </c>
      <c r="BA7" s="22">
        <v>0.51100000000000001</v>
      </c>
      <c r="BB7" s="22">
        <v>0.96299999999999997</v>
      </c>
      <c r="BC7" s="22">
        <v>1.9550000000000001</v>
      </c>
      <c r="BD7" s="23"/>
      <c r="BE7" s="21">
        <v>3.1E-2</v>
      </c>
      <c r="BF7" s="22">
        <v>0.122</v>
      </c>
      <c r="BG7" s="22">
        <v>0.33400000000000002</v>
      </c>
      <c r="BH7" s="22">
        <v>1.014</v>
      </c>
      <c r="BI7" s="22">
        <v>1.595</v>
      </c>
      <c r="BJ7" s="23"/>
      <c r="BK7" s="21">
        <v>6.0999999999999999E-2</v>
      </c>
      <c r="BL7" s="22">
        <v>0.29299999999999998</v>
      </c>
      <c r="BM7" s="22">
        <v>0.63</v>
      </c>
      <c r="BN7" s="22">
        <v>1.129</v>
      </c>
      <c r="BO7" s="22">
        <v>2.2639999999999998</v>
      </c>
      <c r="BP7" s="23"/>
      <c r="BQ7" s="21">
        <v>2.0510000000000002</v>
      </c>
      <c r="BR7" s="22">
        <v>3.8109999999999999</v>
      </c>
      <c r="BS7" s="22">
        <v>5.12</v>
      </c>
      <c r="BT7" s="22">
        <v>6.415</v>
      </c>
      <c r="BU7" s="22">
        <v>8.3529999999999998</v>
      </c>
      <c r="BV7" s="23"/>
      <c r="BW7" s="21">
        <v>2.7E-2</v>
      </c>
      <c r="BX7" s="22">
        <v>3.1E-2</v>
      </c>
      <c r="BY7" s="22">
        <v>5.3999999999999999E-2</v>
      </c>
      <c r="BZ7" s="22">
        <v>8.5000000000000006E-2</v>
      </c>
      <c r="CA7" s="22">
        <v>0.16400000000000001</v>
      </c>
      <c r="CB7" s="23"/>
      <c r="CC7" s="21">
        <v>3.1E-2</v>
      </c>
      <c r="CD7" s="22">
        <v>9.1999999999999998E-2</v>
      </c>
      <c r="CE7" s="22">
        <v>0.16</v>
      </c>
      <c r="CF7" s="22">
        <v>0.28199999999999997</v>
      </c>
      <c r="CG7" s="22">
        <v>0.45100000000000001</v>
      </c>
      <c r="CH7" s="23"/>
      <c r="CI7" s="21">
        <v>7.8E-2</v>
      </c>
      <c r="CJ7" s="22">
        <v>0.222</v>
      </c>
      <c r="CK7" s="22">
        <v>0.375</v>
      </c>
      <c r="CL7" s="22">
        <v>0.54600000000000004</v>
      </c>
      <c r="CM7" s="22">
        <v>0.82699999999999996</v>
      </c>
      <c r="CN7" s="23"/>
      <c r="CO7" s="21">
        <v>2.1000000000000001E-2</v>
      </c>
      <c r="CP7" s="22">
        <v>0.158</v>
      </c>
      <c r="CQ7" s="22">
        <v>0.35899999999999999</v>
      </c>
      <c r="CR7" s="22">
        <v>0.43099999999999999</v>
      </c>
      <c r="CS7" s="22">
        <v>1.0820000000000001</v>
      </c>
      <c r="CT7" s="23"/>
      <c r="CU7" s="21">
        <v>5.3999999999999999E-2</v>
      </c>
      <c r="CV7" s="22">
        <v>0.156</v>
      </c>
      <c r="CW7" s="22">
        <v>0.25800000000000001</v>
      </c>
      <c r="CX7" s="22">
        <v>0.376</v>
      </c>
      <c r="CY7" s="22">
        <v>0.61199999999999999</v>
      </c>
      <c r="CZ7" s="23"/>
      <c r="DA7" s="21">
        <v>7.8E-2</v>
      </c>
      <c r="DB7" s="22">
        <v>0.26700000000000002</v>
      </c>
      <c r="DC7" s="22">
        <v>0.45800000000000002</v>
      </c>
      <c r="DD7" s="22">
        <v>0.65800000000000003</v>
      </c>
      <c r="DE7" s="22">
        <v>1.0009999999999999</v>
      </c>
      <c r="DF7" s="23"/>
      <c r="DG7" s="21">
        <v>0.107</v>
      </c>
      <c r="DH7" s="22">
        <v>0.30499999999999999</v>
      </c>
      <c r="DI7" s="22">
        <v>0.495</v>
      </c>
      <c r="DJ7" s="22">
        <v>0.81799999999999995</v>
      </c>
      <c r="DK7" s="22">
        <v>1.327</v>
      </c>
      <c r="DL7" s="23"/>
      <c r="DM7" s="21">
        <v>0.51</v>
      </c>
      <c r="DN7" s="22">
        <v>1.1379999999999999</v>
      </c>
      <c r="DO7" s="22">
        <v>1.7869999999999999</v>
      </c>
      <c r="DP7" s="22">
        <v>2.468</v>
      </c>
      <c r="DQ7" s="22">
        <v>3.6240000000000001</v>
      </c>
      <c r="DR7" s="23"/>
      <c r="DS7" s="21">
        <v>3.0539999999999998</v>
      </c>
      <c r="DT7" s="22">
        <v>5.9180000000000001</v>
      </c>
      <c r="DU7" s="22">
        <v>7.7750000000000004</v>
      </c>
      <c r="DV7" s="22">
        <v>9.718</v>
      </c>
      <c r="DW7" s="22">
        <v>13.4</v>
      </c>
      <c r="DX7" s="23"/>
    </row>
    <row r="8" spans="1:128">
      <c r="A8" s="19">
        <v>1</v>
      </c>
      <c r="B8" s="24">
        <v>2</v>
      </c>
      <c r="C8" s="25">
        <v>2.4E-2</v>
      </c>
      <c r="D8" s="26">
        <v>0.114</v>
      </c>
      <c r="E8" s="26">
        <v>0.191</v>
      </c>
      <c r="F8" s="26">
        <v>0.31</v>
      </c>
      <c r="G8" s="26">
        <v>0.747</v>
      </c>
      <c r="H8" s="27"/>
      <c r="I8" s="25">
        <v>0.114</v>
      </c>
      <c r="J8" s="26">
        <v>0.248</v>
      </c>
      <c r="K8" s="26">
        <v>0.41599999999999998</v>
      </c>
      <c r="L8" s="26">
        <v>0.78</v>
      </c>
      <c r="M8" s="26">
        <v>1.2949999999999999</v>
      </c>
      <c r="N8" s="27"/>
      <c r="O8" s="25">
        <v>6.0999999999999999E-2</v>
      </c>
      <c r="P8" s="26">
        <v>0.13900000000000001</v>
      </c>
      <c r="Q8" s="26">
        <v>0.22</v>
      </c>
      <c r="R8" s="26">
        <v>0.33900000000000002</v>
      </c>
      <c r="S8" s="26">
        <v>0.52400000000000002</v>
      </c>
      <c r="T8" s="27"/>
      <c r="U8" s="25">
        <v>2.4E-2</v>
      </c>
      <c r="V8" s="26">
        <v>6.3E-2</v>
      </c>
      <c r="W8" s="26">
        <v>9.0999999999999998E-2</v>
      </c>
      <c r="X8" s="26">
        <v>0.124</v>
      </c>
      <c r="Y8" s="26">
        <v>0.21199999999999999</v>
      </c>
      <c r="Z8" s="27"/>
      <c r="AA8" s="25">
        <v>0.14899999999999999</v>
      </c>
      <c r="AB8" s="26">
        <v>0.28199999999999997</v>
      </c>
      <c r="AC8" s="26">
        <v>0.39</v>
      </c>
      <c r="AD8" s="26">
        <v>0.53700000000000003</v>
      </c>
      <c r="AE8" s="26">
        <v>0.80100000000000005</v>
      </c>
      <c r="AF8" s="27"/>
      <c r="AG8" s="25">
        <v>0.16500000000000001</v>
      </c>
      <c r="AH8" s="26">
        <v>0.42899999999999999</v>
      </c>
      <c r="AI8" s="26">
        <v>0.76500000000000001</v>
      </c>
      <c r="AJ8" s="26">
        <v>1.1399999999999999</v>
      </c>
      <c r="AK8" s="26">
        <v>1.756</v>
      </c>
      <c r="AL8" s="27"/>
      <c r="AM8" s="25">
        <v>0.40799999999999997</v>
      </c>
      <c r="AN8" s="26">
        <v>1.288</v>
      </c>
      <c r="AO8" s="26">
        <v>1.962</v>
      </c>
      <c r="AP8" s="26">
        <v>2.9380000000000002</v>
      </c>
      <c r="AQ8" s="26">
        <v>4.1609999999999996</v>
      </c>
      <c r="AR8" s="27"/>
      <c r="AS8" s="25">
        <v>1.258</v>
      </c>
      <c r="AT8" s="26">
        <v>2.8639999999999999</v>
      </c>
      <c r="AU8" s="26">
        <v>3.8479999999999999</v>
      </c>
      <c r="AV8" s="26">
        <v>5.0570000000000004</v>
      </c>
      <c r="AW8" s="26">
        <v>6.6059999999999999</v>
      </c>
      <c r="AX8" s="27"/>
      <c r="AY8" s="25">
        <v>4.5999999999999999E-2</v>
      </c>
      <c r="AZ8" s="26">
        <v>0.189</v>
      </c>
      <c r="BA8" s="26">
        <v>0.34799999999999998</v>
      </c>
      <c r="BB8" s="26">
        <v>0.64700000000000002</v>
      </c>
      <c r="BC8" s="26">
        <v>1.4379999999999999</v>
      </c>
      <c r="BD8" s="27"/>
      <c r="BE8" s="25">
        <v>2.4E-2</v>
      </c>
      <c r="BF8" s="26">
        <v>0.23599999999999999</v>
      </c>
      <c r="BG8" s="26">
        <v>0.47699999999999998</v>
      </c>
      <c r="BH8" s="26">
        <v>1.141</v>
      </c>
      <c r="BI8" s="26">
        <v>1.776</v>
      </c>
      <c r="BJ8" s="27"/>
      <c r="BK8" s="25">
        <v>6.5000000000000002E-2</v>
      </c>
      <c r="BL8" s="26">
        <v>0.27100000000000002</v>
      </c>
      <c r="BM8" s="26">
        <v>0.48399999999999999</v>
      </c>
      <c r="BN8" s="26">
        <v>0.89900000000000002</v>
      </c>
      <c r="BO8" s="26">
        <v>1.776</v>
      </c>
      <c r="BP8" s="27"/>
      <c r="BQ8" s="25">
        <v>1.9319999999999999</v>
      </c>
      <c r="BR8" s="26">
        <v>3.431</v>
      </c>
      <c r="BS8" s="26">
        <v>4.6390000000000002</v>
      </c>
      <c r="BT8" s="26">
        <v>5.8550000000000004</v>
      </c>
      <c r="BU8" s="26">
        <v>8.1120000000000001</v>
      </c>
      <c r="BV8" s="27"/>
      <c r="BW8" s="25">
        <v>2.1999999999999999E-2</v>
      </c>
      <c r="BX8" s="26">
        <v>4.1000000000000002E-2</v>
      </c>
      <c r="BY8" s="26">
        <v>5.8000000000000003E-2</v>
      </c>
      <c r="BZ8" s="26">
        <v>8.4000000000000005E-2</v>
      </c>
      <c r="CA8" s="26">
        <v>0.151</v>
      </c>
      <c r="CB8" s="27"/>
      <c r="CC8" s="25">
        <v>2.5000000000000001E-2</v>
      </c>
      <c r="CD8" s="26">
        <v>9.2999999999999999E-2</v>
      </c>
      <c r="CE8" s="26">
        <v>0.161</v>
      </c>
      <c r="CF8" s="26">
        <v>0.23599999999999999</v>
      </c>
      <c r="CG8" s="26">
        <v>0.38200000000000001</v>
      </c>
      <c r="CH8" s="27"/>
      <c r="CI8" s="25">
        <v>6.4000000000000001E-2</v>
      </c>
      <c r="CJ8" s="26">
        <v>0.186</v>
      </c>
      <c r="CK8" s="26">
        <v>0.30499999999999999</v>
      </c>
      <c r="CL8" s="26">
        <v>0.46899999999999997</v>
      </c>
      <c r="CM8" s="26">
        <v>0.73499999999999999</v>
      </c>
      <c r="CN8" s="27"/>
      <c r="CO8" s="25">
        <v>2.1000000000000001E-2</v>
      </c>
      <c r="CP8" s="26">
        <v>2.3E-2</v>
      </c>
      <c r="CQ8" s="26">
        <v>4.8000000000000001E-2</v>
      </c>
      <c r="CR8" s="26">
        <v>0.124</v>
      </c>
      <c r="CS8" s="26">
        <v>0.311</v>
      </c>
      <c r="CT8" s="27"/>
      <c r="CU8" s="25">
        <v>4.4999999999999998E-2</v>
      </c>
      <c r="CV8" s="26">
        <v>0.129</v>
      </c>
      <c r="CW8" s="26">
        <v>0.223</v>
      </c>
      <c r="CX8" s="26">
        <v>0.34599999999999997</v>
      </c>
      <c r="CY8" s="26">
        <v>0.57299999999999995</v>
      </c>
      <c r="CZ8" s="27"/>
      <c r="DA8" s="25">
        <v>6.5000000000000002E-2</v>
      </c>
      <c r="DB8" s="26">
        <v>0.20100000000000001</v>
      </c>
      <c r="DC8" s="26">
        <v>0.37</v>
      </c>
      <c r="DD8" s="26">
        <v>0.56899999999999995</v>
      </c>
      <c r="DE8" s="26">
        <v>0.98099999999999998</v>
      </c>
      <c r="DF8" s="27"/>
      <c r="DG8" s="25">
        <v>8.1000000000000003E-2</v>
      </c>
      <c r="DH8" s="26">
        <v>0.26900000000000002</v>
      </c>
      <c r="DI8" s="26">
        <v>0.44900000000000001</v>
      </c>
      <c r="DJ8" s="26">
        <v>0.76400000000000001</v>
      </c>
      <c r="DK8" s="26">
        <v>1.403</v>
      </c>
      <c r="DL8" s="27"/>
      <c r="DM8" s="25">
        <v>0.46700000000000003</v>
      </c>
      <c r="DN8" s="26">
        <v>1.0549999999999999</v>
      </c>
      <c r="DO8" s="26">
        <v>1.504</v>
      </c>
      <c r="DP8" s="26">
        <v>2.379</v>
      </c>
      <c r="DQ8" s="26">
        <v>3.5880000000000001</v>
      </c>
      <c r="DR8" s="27"/>
      <c r="DS8" s="25">
        <v>2.8279999999999998</v>
      </c>
      <c r="DT8" s="26">
        <v>5.2720000000000002</v>
      </c>
      <c r="DU8" s="26">
        <v>6.8410000000000002</v>
      </c>
      <c r="DV8" s="26">
        <v>9.0250000000000004</v>
      </c>
      <c r="DW8" s="26">
        <v>12.787000000000001</v>
      </c>
      <c r="DX8" s="27"/>
    </row>
    <row r="9" spans="1:128">
      <c r="A9" s="19">
        <v>1</v>
      </c>
      <c r="B9" s="24">
        <v>3</v>
      </c>
      <c r="C9" s="25">
        <v>1.9E-2</v>
      </c>
      <c r="D9" s="26">
        <v>6.8000000000000005E-2</v>
      </c>
      <c r="E9" s="26">
        <v>0.151</v>
      </c>
      <c r="F9" s="26">
        <v>0.23300000000000001</v>
      </c>
      <c r="G9" s="26">
        <v>0.439</v>
      </c>
      <c r="H9" s="27"/>
      <c r="I9" s="25">
        <v>5.7000000000000002E-2</v>
      </c>
      <c r="J9" s="26">
        <v>0.22500000000000001</v>
      </c>
      <c r="K9" s="26">
        <v>0.36599999999999999</v>
      </c>
      <c r="L9" s="26">
        <v>0.68</v>
      </c>
      <c r="M9" s="26">
        <v>1.3740000000000001</v>
      </c>
      <c r="N9" s="27"/>
      <c r="O9" s="25">
        <v>5.8000000000000003E-2</v>
      </c>
      <c r="P9" s="26">
        <v>0.13800000000000001</v>
      </c>
      <c r="Q9" s="26">
        <v>0.20200000000000001</v>
      </c>
      <c r="R9" s="26">
        <v>0.309</v>
      </c>
      <c r="S9" s="26">
        <v>0.46200000000000002</v>
      </c>
      <c r="T9" s="27"/>
      <c r="U9" s="25">
        <v>1.9E-2</v>
      </c>
      <c r="V9" s="26">
        <v>4.3999999999999997E-2</v>
      </c>
      <c r="W9" s="26">
        <v>7.8E-2</v>
      </c>
      <c r="X9" s="26">
        <v>0.122</v>
      </c>
      <c r="Y9" s="26">
        <v>0.20399999999999999</v>
      </c>
      <c r="Z9" s="27"/>
      <c r="AA9" s="25">
        <v>0.157</v>
      </c>
      <c r="AB9" s="26">
        <v>0.29299999999999998</v>
      </c>
      <c r="AC9" s="26">
        <v>0.39200000000000002</v>
      </c>
      <c r="AD9" s="26">
        <v>0.52600000000000002</v>
      </c>
      <c r="AE9" s="26">
        <v>0.79200000000000004</v>
      </c>
      <c r="AF9" s="27"/>
      <c r="AG9" s="25">
        <v>0.20100000000000001</v>
      </c>
      <c r="AH9" s="26">
        <v>0.48199999999999998</v>
      </c>
      <c r="AI9" s="26">
        <v>0.77100000000000002</v>
      </c>
      <c r="AJ9" s="26">
        <v>1.121</v>
      </c>
      <c r="AK9" s="26">
        <v>1.891</v>
      </c>
      <c r="AL9" s="27"/>
      <c r="AM9" s="25">
        <v>0.45</v>
      </c>
      <c r="AN9" s="26">
        <v>1.1419999999999999</v>
      </c>
      <c r="AO9" s="26">
        <v>1.9279999999999999</v>
      </c>
      <c r="AP9" s="26">
        <v>2.758</v>
      </c>
      <c r="AQ9" s="26">
        <v>4.1440000000000001</v>
      </c>
      <c r="AR9" s="27"/>
      <c r="AS9" s="25">
        <v>1.3420000000000001</v>
      </c>
      <c r="AT9" s="26">
        <v>2.5710000000000002</v>
      </c>
      <c r="AU9" s="26">
        <v>3.7829999999999999</v>
      </c>
      <c r="AV9" s="26">
        <v>4.9329999999999998</v>
      </c>
      <c r="AW9" s="26">
        <v>6.5490000000000004</v>
      </c>
      <c r="AX9" s="27"/>
      <c r="AY9" s="25">
        <v>5.3999999999999999E-2</v>
      </c>
      <c r="AZ9" s="26">
        <v>0.23200000000000001</v>
      </c>
      <c r="BA9" s="26">
        <v>0.42299999999999999</v>
      </c>
      <c r="BB9" s="26">
        <v>0.68400000000000005</v>
      </c>
      <c r="BC9" s="26">
        <v>1.2569999999999999</v>
      </c>
      <c r="BD9" s="27"/>
      <c r="BE9" s="25">
        <v>3.9E-2</v>
      </c>
      <c r="BF9" s="26">
        <v>0.13400000000000001</v>
      </c>
      <c r="BG9" s="26">
        <v>0.23899999999999999</v>
      </c>
      <c r="BH9" s="26">
        <v>0.45200000000000001</v>
      </c>
      <c r="BI9" s="26">
        <v>0.91100000000000003</v>
      </c>
      <c r="BJ9" s="27"/>
      <c r="BK9" s="25">
        <v>7.8E-2</v>
      </c>
      <c r="BL9" s="26">
        <v>0.25800000000000001</v>
      </c>
      <c r="BM9" s="26">
        <v>0.47499999999999998</v>
      </c>
      <c r="BN9" s="26">
        <v>0.753</v>
      </c>
      <c r="BO9" s="26">
        <v>1.3280000000000001</v>
      </c>
      <c r="BP9" s="27"/>
      <c r="BQ9" s="25">
        <v>1.679</v>
      </c>
      <c r="BR9" s="26">
        <v>3.0129999999999999</v>
      </c>
      <c r="BS9" s="26">
        <v>4.1529999999999996</v>
      </c>
      <c r="BT9" s="26">
        <v>5.7759999999999998</v>
      </c>
      <c r="BU9" s="26">
        <v>7.7249999999999996</v>
      </c>
      <c r="BV9" s="27"/>
      <c r="BW9" s="25">
        <v>1.7999999999999999E-2</v>
      </c>
      <c r="BX9" s="26">
        <v>0.02</v>
      </c>
      <c r="BY9" s="26">
        <v>0.04</v>
      </c>
      <c r="BZ9" s="26">
        <v>7.0000000000000007E-2</v>
      </c>
      <c r="CA9" s="26">
        <v>0.124</v>
      </c>
      <c r="CB9" s="27"/>
      <c r="CC9" s="25">
        <v>3.4000000000000002E-2</v>
      </c>
      <c r="CD9" s="26">
        <v>7.4999999999999997E-2</v>
      </c>
      <c r="CE9" s="26">
        <v>0.13100000000000001</v>
      </c>
      <c r="CF9" s="26">
        <v>0.224</v>
      </c>
      <c r="CG9" s="26">
        <v>0.34699999999999998</v>
      </c>
      <c r="CH9" s="27"/>
      <c r="CI9" s="25">
        <v>5.8999999999999997E-2</v>
      </c>
      <c r="CJ9" s="26">
        <v>0.17599999999999999</v>
      </c>
      <c r="CK9" s="26">
        <v>0.28899999999999998</v>
      </c>
      <c r="CL9" s="26">
        <v>0.49299999999999999</v>
      </c>
      <c r="CM9" s="26">
        <v>0.70699999999999996</v>
      </c>
      <c r="CN9" s="27"/>
      <c r="CO9" s="25">
        <v>2.1999999999999999E-2</v>
      </c>
      <c r="CP9" s="26">
        <v>3.9E-2</v>
      </c>
      <c r="CQ9" s="26">
        <v>0.16400000000000001</v>
      </c>
      <c r="CR9" s="26">
        <v>0.251</v>
      </c>
      <c r="CS9" s="26">
        <v>0.436</v>
      </c>
      <c r="CT9" s="27"/>
      <c r="CU9" s="25">
        <v>6.2E-2</v>
      </c>
      <c r="CV9" s="26">
        <v>0.154</v>
      </c>
      <c r="CW9" s="26">
        <v>0.24199999999999999</v>
      </c>
      <c r="CX9" s="26">
        <v>0.39600000000000002</v>
      </c>
      <c r="CY9" s="26">
        <v>0.63100000000000001</v>
      </c>
      <c r="CZ9" s="27"/>
      <c r="DA9" s="25">
        <v>8.5999999999999993E-2</v>
      </c>
      <c r="DB9" s="26">
        <v>0.218</v>
      </c>
      <c r="DC9" s="26">
        <v>0.376</v>
      </c>
      <c r="DD9" s="26">
        <v>0.55100000000000005</v>
      </c>
      <c r="DE9" s="26">
        <v>0.88800000000000001</v>
      </c>
      <c r="DF9" s="27"/>
      <c r="DG9" s="25">
        <v>0.105</v>
      </c>
      <c r="DH9" s="26">
        <v>0.253</v>
      </c>
      <c r="DI9" s="26">
        <v>0.44</v>
      </c>
      <c r="DJ9" s="26">
        <v>0.76200000000000001</v>
      </c>
      <c r="DK9" s="26">
        <v>1.3360000000000001</v>
      </c>
      <c r="DL9" s="27"/>
      <c r="DM9" s="25">
        <v>0.53300000000000003</v>
      </c>
      <c r="DN9" s="26">
        <v>1.127</v>
      </c>
      <c r="DO9" s="26">
        <v>1.6519999999999999</v>
      </c>
      <c r="DP9" s="26">
        <v>2.331</v>
      </c>
      <c r="DQ9" s="26">
        <v>3.42</v>
      </c>
      <c r="DR9" s="27"/>
      <c r="DS9" s="25">
        <v>2.8889999999999998</v>
      </c>
      <c r="DT9" s="26">
        <v>5.1369999999999996</v>
      </c>
      <c r="DU9" s="26">
        <v>6.915</v>
      </c>
      <c r="DV9" s="26">
        <v>9.1829999999999998</v>
      </c>
      <c r="DW9" s="26">
        <v>12.081</v>
      </c>
      <c r="DX9" s="27"/>
    </row>
    <row r="10" spans="1:128">
      <c r="A10" s="19">
        <v>1</v>
      </c>
      <c r="B10" s="24">
        <v>4</v>
      </c>
      <c r="C10" s="25">
        <v>1.6E-2</v>
      </c>
      <c r="D10" s="26">
        <v>7.3999999999999996E-2</v>
      </c>
      <c r="E10" s="26">
        <v>0.159</v>
      </c>
      <c r="F10" s="26">
        <v>0.317</v>
      </c>
      <c r="G10" s="26">
        <v>0.53900000000000003</v>
      </c>
      <c r="H10" s="27"/>
      <c r="I10" s="25">
        <v>9.1999999999999998E-2</v>
      </c>
      <c r="J10" s="26">
        <v>0.248</v>
      </c>
      <c r="K10" s="26">
        <v>0.47799999999999998</v>
      </c>
      <c r="L10" s="26">
        <v>0.72499999999999998</v>
      </c>
      <c r="M10" s="26">
        <v>1.0880000000000001</v>
      </c>
      <c r="N10" s="27"/>
      <c r="O10" s="25">
        <v>6.6000000000000003E-2</v>
      </c>
      <c r="P10" s="26">
        <v>0.14799999999999999</v>
      </c>
      <c r="Q10" s="26">
        <v>0.221</v>
      </c>
      <c r="R10" s="26">
        <v>0.33200000000000002</v>
      </c>
      <c r="S10" s="26">
        <v>0.52700000000000002</v>
      </c>
      <c r="T10" s="27"/>
      <c r="U10" s="25">
        <v>1.6E-2</v>
      </c>
      <c r="V10" s="26">
        <v>4.9000000000000002E-2</v>
      </c>
      <c r="W10" s="26">
        <v>8.3000000000000004E-2</v>
      </c>
      <c r="X10" s="26">
        <v>0.13</v>
      </c>
      <c r="Y10" s="26">
        <v>0.20599999999999999</v>
      </c>
      <c r="Z10" s="27"/>
      <c r="AA10" s="25">
        <v>0.14099999999999999</v>
      </c>
      <c r="AB10" s="26">
        <v>0.26700000000000002</v>
      </c>
      <c r="AC10" s="26">
        <v>0.40100000000000002</v>
      </c>
      <c r="AD10" s="26">
        <v>0.53400000000000003</v>
      </c>
      <c r="AE10" s="26">
        <v>0.76</v>
      </c>
      <c r="AF10" s="27"/>
      <c r="AG10" s="25">
        <v>0.249</v>
      </c>
      <c r="AH10" s="26">
        <v>0.52</v>
      </c>
      <c r="AI10" s="26">
        <v>0.78</v>
      </c>
      <c r="AJ10" s="26">
        <v>1.0760000000000001</v>
      </c>
      <c r="AK10" s="26">
        <v>1.7430000000000001</v>
      </c>
      <c r="AL10" s="27"/>
      <c r="AM10" s="25">
        <v>0.38100000000000001</v>
      </c>
      <c r="AN10" s="26">
        <v>0.96199999999999997</v>
      </c>
      <c r="AO10" s="26">
        <v>1.569</v>
      </c>
      <c r="AP10" s="26">
        <v>2.3980000000000001</v>
      </c>
      <c r="AQ10" s="26">
        <v>3.6789999999999998</v>
      </c>
      <c r="AR10" s="27"/>
      <c r="AS10" s="25">
        <v>1.4139999999999999</v>
      </c>
      <c r="AT10" s="26">
        <v>2.7120000000000002</v>
      </c>
      <c r="AU10" s="26">
        <v>3.6139999999999999</v>
      </c>
      <c r="AV10" s="26">
        <v>4.8310000000000004</v>
      </c>
      <c r="AW10" s="26">
        <v>6.5590000000000002</v>
      </c>
      <c r="AX10" s="27"/>
      <c r="AY10" s="25">
        <v>4.7E-2</v>
      </c>
      <c r="AZ10" s="26">
        <v>0.187</v>
      </c>
      <c r="BA10" s="26">
        <v>0.39800000000000002</v>
      </c>
      <c r="BB10" s="26">
        <v>0.67</v>
      </c>
      <c r="BC10" s="26">
        <v>1.1859999999999999</v>
      </c>
      <c r="BD10" s="27"/>
      <c r="BE10" s="25">
        <v>0.03</v>
      </c>
      <c r="BF10" s="26">
        <v>8.2000000000000003E-2</v>
      </c>
      <c r="BG10" s="26">
        <v>0.217</v>
      </c>
      <c r="BH10" s="26">
        <v>0.59099999999999997</v>
      </c>
      <c r="BI10" s="26">
        <v>1.44</v>
      </c>
      <c r="BJ10" s="27"/>
      <c r="BK10" s="25">
        <v>6.2E-2</v>
      </c>
      <c r="BL10" s="26">
        <v>0.217</v>
      </c>
      <c r="BM10" s="26">
        <v>0.42199999999999999</v>
      </c>
      <c r="BN10" s="26">
        <v>0.74299999999999999</v>
      </c>
      <c r="BO10" s="26">
        <v>1.329</v>
      </c>
      <c r="BP10" s="27"/>
      <c r="BQ10" s="25">
        <v>1.61</v>
      </c>
      <c r="BR10" s="26">
        <v>3.1139999999999999</v>
      </c>
      <c r="BS10" s="26">
        <v>4.1159999999999997</v>
      </c>
      <c r="BT10" s="26">
        <v>5.4269999999999996</v>
      </c>
      <c r="BU10" s="26">
        <v>7.2590000000000003</v>
      </c>
      <c r="BV10" s="27"/>
      <c r="BW10" s="25">
        <v>1.6E-2</v>
      </c>
      <c r="BX10" s="26">
        <v>3.1E-2</v>
      </c>
      <c r="BY10" s="26">
        <v>4.4999999999999998E-2</v>
      </c>
      <c r="BZ10" s="26">
        <v>7.4999999999999997E-2</v>
      </c>
      <c r="CA10" s="26">
        <v>0.13200000000000001</v>
      </c>
      <c r="CB10" s="27"/>
      <c r="CC10" s="25">
        <v>3.1E-2</v>
      </c>
      <c r="CD10" s="26">
        <v>8.2000000000000003E-2</v>
      </c>
      <c r="CE10" s="26">
        <v>0.14799999999999999</v>
      </c>
      <c r="CF10" s="26">
        <v>0.214</v>
      </c>
      <c r="CG10" s="26">
        <v>0.33200000000000002</v>
      </c>
      <c r="CH10" s="27"/>
      <c r="CI10" s="25">
        <v>6.2E-2</v>
      </c>
      <c r="CJ10" s="26">
        <v>0.17199999999999999</v>
      </c>
      <c r="CK10" s="26">
        <v>0.28699999999999998</v>
      </c>
      <c r="CL10" s="26">
        <v>0.437</v>
      </c>
      <c r="CM10" s="26">
        <v>0.70499999999999996</v>
      </c>
      <c r="CN10" s="27"/>
      <c r="CO10" s="25">
        <v>1.4999999999999999E-2</v>
      </c>
      <c r="CP10" s="26">
        <v>7.2999999999999995E-2</v>
      </c>
      <c r="CQ10" s="26">
        <v>0.115</v>
      </c>
      <c r="CR10" s="26">
        <v>0.222</v>
      </c>
      <c r="CS10" s="26">
        <v>0.32600000000000001</v>
      </c>
      <c r="CT10" s="27"/>
      <c r="CU10" s="25">
        <v>5.8000000000000003E-2</v>
      </c>
      <c r="CV10" s="26">
        <v>0.17399999999999999</v>
      </c>
      <c r="CW10" s="26">
        <v>0.26200000000000001</v>
      </c>
      <c r="CX10" s="26">
        <v>0.40400000000000003</v>
      </c>
      <c r="CY10" s="26">
        <v>0.59</v>
      </c>
      <c r="CZ10" s="27"/>
      <c r="DA10" s="25">
        <v>6.3E-2</v>
      </c>
      <c r="DB10" s="26">
        <v>0.22500000000000001</v>
      </c>
      <c r="DC10" s="26">
        <v>0.38200000000000001</v>
      </c>
      <c r="DD10" s="26">
        <v>0.58199999999999996</v>
      </c>
      <c r="DE10" s="26">
        <v>0.85499999999999998</v>
      </c>
      <c r="DF10" s="27"/>
      <c r="DG10" s="25">
        <v>7.4999999999999997E-2</v>
      </c>
      <c r="DH10" s="26">
        <v>0.26900000000000002</v>
      </c>
      <c r="DI10" s="26">
        <v>0.44800000000000001</v>
      </c>
      <c r="DJ10" s="26">
        <v>0.65400000000000003</v>
      </c>
      <c r="DK10" s="26">
        <v>1.1240000000000001</v>
      </c>
      <c r="DL10" s="27"/>
      <c r="DM10" s="25">
        <v>0.46700000000000003</v>
      </c>
      <c r="DN10" s="26">
        <v>1.2110000000000001</v>
      </c>
      <c r="DO10" s="26">
        <v>1.6839999999999999</v>
      </c>
      <c r="DP10" s="26">
        <v>2.1549999999999998</v>
      </c>
      <c r="DQ10" s="26">
        <v>3.0110000000000001</v>
      </c>
      <c r="DR10" s="27"/>
      <c r="DS10" s="25">
        <v>2.5339999999999998</v>
      </c>
      <c r="DT10" s="26">
        <v>4.883</v>
      </c>
      <c r="DU10" s="26">
        <v>6.8159999999999998</v>
      </c>
      <c r="DV10" s="26">
        <v>8.7040000000000006</v>
      </c>
      <c r="DW10" s="26">
        <v>11.406000000000001</v>
      </c>
      <c r="DX10" s="27"/>
    </row>
    <row r="11" spans="1:128">
      <c r="A11" s="19">
        <v>1</v>
      </c>
      <c r="B11" s="24">
        <v>5</v>
      </c>
      <c r="C11" s="25">
        <v>1.2999999999999999E-2</v>
      </c>
      <c r="D11" s="26">
        <v>4.9000000000000002E-2</v>
      </c>
      <c r="E11" s="26">
        <v>0.10100000000000001</v>
      </c>
      <c r="F11" s="26">
        <v>0.219</v>
      </c>
      <c r="G11" s="26">
        <v>0.442</v>
      </c>
      <c r="H11" s="27"/>
      <c r="I11" s="25">
        <v>0.08</v>
      </c>
      <c r="J11" s="26">
        <v>0.22</v>
      </c>
      <c r="K11" s="26">
        <v>0.41099999999999998</v>
      </c>
      <c r="L11" s="26">
        <v>0.64200000000000002</v>
      </c>
      <c r="M11" s="26">
        <v>1.2869999999999999</v>
      </c>
      <c r="N11" s="27"/>
      <c r="O11" s="25">
        <v>6.0999999999999999E-2</v>
      </c>
      <c r="P11" s="26">
        <v>0.14699999999999999</v>
      </c>
      <c r="Q11" s="26">
        <v>0.20499999999999999</v>
      </c>
      <c r="R11" s="26">
        <v>0.28999999999999998</v>
      </c>
      <c r="S11" s="26">
        <v>0.44900000000000001</v>
      </c>
      <c r="T11" s="27"/>
      <c r="U11" s="25">
        <v>2.1999999999999999E-2</v>
      </c>
      <c r="V11" s="26">
        <v>4.3999999999999997E-2</v>
      </c>
      <c r="W11" s="26">
        <v>7.3999999999999996E-2</v>
      </c>
      <c r="X11" s="26">
        <v>0.112</v>
      </c>
      <c r="Y11" s="26">
        <v>0.17899999999999999</v>
      </c>
      <c r="Z11" s="27"/>
      <c r="AA11" s="25">
        <v>0.16</v>
      </c>
      <c r="AB11" s="26">
        <v>0.27</v>
      </c>
      <c r="AC11" s="26">
        <v>0.36599999999999999</v>
      </c>
      <c r="AD11" s="26">
        <v>0.48799999999999999</v>
      </c>
      <c r="AE11" s="26">
        <v>0.749</v>
      </c>
      <c r="AF11" s="27"/>
      <c r="AG11" s="25">
        <v>0.20399999999999999</v>
      </c>
      <c r="AH11" s="26">
        <v>0.42399999999999999</v>
      </c>
      <c r="AI11" s="26">
        <v>0.68799999999999994</v>
      </c>
      <c r="AJ11" s="26">
        <v>1.1160000000000001</v>
      </c>
      <c r="AK11" s="26">
        <v>1.5720000000000001</v>
      </c>
      <c r="AL11" s="27"/>
      <c r="AM11" s="25">
        <v>0.35199999999999998</v>
      </c>
      <c r="AN11" s="26">
        <v>0.90700000000000003</v>
      </c>
      <c r="AO11" s="26">
        <v>1.484</v>
      </c>
      <c r="AP11" s="26">
        <v>2.2040000000000002</v>
      </c>
      <c r="AQ11" s="26">
        <v>3.0430000000000001</v>
      </c>
      <c r="AR11" s="27"/>
      <c r="AS11" s="25">
        <v>1.1679999999999999</v>
      </c>
      <c r="AT11" s="26">
        <v>2.4409999999999998</v>
      </c>
      <c r="AU11" s="26">
        <v>3.38</v>
      </c>
      <c r="AV11" s="26">
        <v>4.4080000000000004</v>
      </c>
      <c r="AW11" s="26">
        <v>5.7880000000000003</v>
      </c>
      <c r="AX11" s="27"/>
      <c r="AY11" s="25">
        <v>4.5999999999999999E-2</v>
      </c>
      <c r="AZ11" s="26">
        <v>0.161</v>
      </c>
      <c r="BA11" s="26">
        <v>0.27300000000000002</v>
      </c>
      <c r="BB11" s="26">
        <v>0.45300000000000001</v>
      </c>
      <c r="BC11" s="26">
        <v>0.91100000000000003</v>
      </c>
      <c r="BD11" s="27"/>
      <c r="BE11" s="25">
        <v>3.7999999999999999E-2</v>
      </c>
      <c r="BF11" s="26">
        <v>0.192</v>
      </c>
      <c r="BG11" s="26">
        <v>0.44700000000000001</v>
      </c>
      <c r="BH11" s="26">
        <v>0.78100000000000003</v>
      </c>
      <c r="BI11" s="26">
        <v>1.4259999999999999</v>
      </c>
      <c r="BJ11" s="27"/>
      <c r="BK11" s="25">
        <v>5.8000000000000003E-2</v>
      </c>
      <c r="BL11" s="26">
        <v>0.20100000000000001</v>
      </c>
      <c r="BM11" s="26">
        <v>0.33400000000000002</v>
      </c>
      <c r="BN11" s="26">
        <v>0.61199999999999999</v>
      </c>
      <c r="BO11" s="26">
        <v>1.256</v>
      </c>
      <c r="BP11" s="27"/>
      <c r="BQ11" s="25">
        <v>1.516</v>
      </c>
      <c r="BR11" s="26">
        <v>2.9049999999999998</v>
      </c>
      <c r="BS11" s="26">
        <v>3.8260000000000001</v>
      </c>
      <c r="BT11" s="26">
        <v>4.8719999999999999</v>
      </c>
      <c r="BU11" s="26">
        <v>6.4560000000000004</v>
      </c>
      <c r="BV11" s="27"/>
      <c r="BW11" s="25">
        <v>1.2E-2</v>
      </c>
      <c r="BX11" s="26">
        <v>2.4E-2</v>
      </c>
      <c r="BY11" s="26">
        <v>3.5999999999999997E-2</v>
      </c>
      <c r="BZ11" s="26">
        <v>5.7000000000000002E-2</v>
      </c>
      <c r="CA11" s="26">
        <v>0.104</v>
      </c>
      <c r="CB11" s="27"/>
      <c r="CC11" s="25">
        <v>3.2000000000000001E-2</v>
      </c>
      <c r="CD11" s="26">
        <v>7.1999999999999995E-2</v>
      </c>
      <c r="CE11" s="26">
        <v>0.13300000000000001</v>
      </c>
      <c r="CF11" s="26">
        <v>0.19900000000000001</v>
      </c>
      <c r="CG11" s="26">
        <v>0.31</v>
      </c>
      <c r="CH11" s="27"/>
      <c r="CI11" s="25">
        <v>5.7000000000000002E-2</v>
      </c>
      <c r="CJ11" s="26">
        <v>0.14899999999999999</v>
      </c>
      <c r="CK11" s="26">
        <v>0.27400000000000002</v>
      </c>
      <c r="CL11" s="26">
        <v>0.45400000000000001</v>
      </c>
      <c r="CM11" s="26">
        <v>0.65400000000000003</v>
      </c>
      <c r="CN11" s="27"/>
      <c r="CO11" s="25">
        <v>1.2E-2</v>
      </c>
      <c r="CP11" s="26">
        <v>3.3000000000000002E-2</v>
      </c>
      <c r="CQ11" s="26">
        <v>4.2000000000000003E-2</v>
      </c>
      <c r="CR11" s="26">
        <v>7.6999999999999999E-2</v>
      </c>
      <c r="CS11" s="26">
        <v>0.182</v>
      </c>
      <c r="CT11" s="27"/>
      <c r="CU11" s="25">
        <v>4.5999999999999999E-2</v>
      </c>
      <c r="CV11" s="26">
        <v>0.13800000000000001</v>
      </c>
      <c r="CW11" s="26">
        <v>0.252</v>
      </c>
      <c r="CX11" s="26">
        <v>0.39500000000000002</v>
      </c>
      <c r="CY11" s="26">
        <v>0.65900000000000003</v>
      </c>
      <c r="CZ11" s="27"/>
      <c r="DA11" s="25">
        <v>4.2999999999999997E-2</v>
      </c>
      <c r="DB11" s="26">
        <v>0.183</v>
      </c>
      <c r="DC11" s="26">
        <v>0.32400000000000001</v>
      </c>
      <c r="DD11" s="26">
        <v>0.56100000000000005</v>
      </c>
      <c r="DE11" s="26">
        <v>0.85199999999999998</v>
      </c>
      <c r="DF11" s="27"/>
      <c r="DG11" s="25">
        <v>8.4000000000000005E-2</v>
      </c>
      <c r="DH11" s="26">
        <v>0.26800000000000002</v>
      </c>
      <c r="DI11" s="26">
        <v>0.45700000000000002</v>
      </c>
      <c r="DJ11" s="26">
        <v>0.65600000000000003</v>
      </c>
      <c r="DK11" s="26">
        <v>1.1759999999999999</v>
      </c>
      <c r="DL11" s="27"/>
      <c r="DM11" s="25">
        <v>0.46500000000000002</v>
      </c>
      <c r="DN11" s="26">
        <v>1.044</v>
      </c>
      <c r="DO11" s="26">
        <v>1.577</v>
      </c>
      <c r="DP11" s="26">
        <v>2.2429999999999999</v>
      </c>
      <c r="DQ11" s="26">
        <v>3.137</v>
      </c>
      <c r="DR11" s="27"/>
      <c r="DS11" s="25">
        <v>2.496</v>
      </c>
      <c r="DT11" s="26">
        <v>4.5880000000000001</v>
      </c>
      <c r="DU11" s="26">
        <v>6.2309999999999999</v>
      </c>
      <c r="DV11" s="26">
        <v>7.944</v>
      </c>
      <c r="DW11" s="26">
        <v>10.422000000000001</v>
      </c>
      <c r="DX11" s="27"/>
    </row>
    <row r="12" spans="1:128">
      <c r="A12" s="19">
        <v>1</v>
      </c>
      <c r="B12" s="24">
        <v>6</v>
      </c>
      <c r="C12" s="25">
        <v>8.9999999999999993E-3</v>
      </c>
      <c r="D12" s="26">
        <v>4.3999999999999997E-2</v>
      </c>
      <c r="E12" s="26">
        <v>8.6999999999999994E-2</v>
      </c>
      <c r="F12" s="26">
        <v>0.16</v>
      </c>
      <c r="G12" s="26">
        <v>0.39100000000000001</v>
      </c>
      <c r="H12" s="27"/>
      <c r="I12" s="25">
        <v>6.8000000000000005E-2</v>
      </c>
      <c r="J12" s="26">
        <v>0.187</v>
      </c>
      <c r="K12" s="26">
        <v>0.33900000000000002</v>
      </c>
      <c r="L12" s="26">
        <v>0.52200000000000002</v>
      </c>
      <c r="M12" s="26">
        <v>0.76</v>
      </c>
      <c r="N12" s="27"/>
      <c r="O12" s="25">
        <v>0.04</v>
      </c>
      <c r="P12" s="26">
        <v>0.125</v>
      </c>
      <c r="Q12" s="26">
        <v>0.19600000000000001</v>
      </c>
      <c r="R12" s="26">
        <v>0.29299999999999998</v>
      </c>
      <c r="S12" s="26">
        <v>0.47799999999999998</v>
      </c>
      <c r="T12" s="27"/>
      <c r="U12" s="25">
        <v>1.6E-2</v>
      </c>
      <c r="V12" s="26">
        <v>4.2000000000000003E-2</v>
      </c>
      <c r="W12" s="26">
        <v>6.2E-2</v>
      </c>
      <c r="X12" s="26">
        <v>0.11</v>
      </c>
      <c r="Y12" s="26">
        <v>0.18099999999999999</v>
      </c>
      <c r="Z12" s="27"/>
      <c r="AA12" s="25">
        <v>0.13</v>
      </c>
      <c r="AB12" s="26">
        <v>0.23599999999999999</v>
      </c>
      <c r="AC12" s="26">
        <v>0.31900000000000001</v>
      </c>
      <c r="AD12" s="26">
        <v>0.442</v>
      </c>
      <c r="AE12" s="26">
        <v>0.67100000000000004</v>
      </c>
      <c r="AF12" s="27"/>
      <c r="AG12" s="25">
        <v>0.10299999999999999</v>
      </c>
      <c r="AH12" s="26">
        <v>0.36099999999999999</v>
      </c>
      <c r="AI12" s="26">
        <v>0.58299999999999996</v>
      </c>
      <c r="AJ12" s="26">
        <v>0.998</v>
      </c>
      <c r="AK12" s="26">
        <v>1.4490000000000001</v>
      </c>
      <c r="AL12" s="27"/>
      <c r="AM12" s="25">
        <v>0.249</v>
      </c>
      <c r="AN12" s="26">
        <v>0.76</v>
      </c>
      <c r="AO12" s="26">
        <v>1.2410000000000001</v>
      </c>
      <c r="AP12" s="26">
        <v>1.85</v>
      </c>
      <c r="AQ12" s="26">
        <v>2.645</v>
      </c>
      <c r="AR12" s="27"/>
      <c r="AS12" s="25">
        <v>0.93899999999999995</v>
      </c>
      <c r="AT12" s="26">
        <v>1.9710000000000001</v>
      </c>
      <c r="AU12" s="26">
        <v>2.7429999999999999</v>
      </c>
      <c r="AV12" s="26">
        <v>3.5859999999999999</v>
      </c>
      <c r="AW12" s="26">
        <v>5.4870000000000001</v>
      </c>
      <c r="AX12" s="27"/>
      <c r="AY12" s="25">
        <v>7.1999999999999995E-2</v>
      </c>
      <c r="AZ12" s="26">
        <v>0.17299999999999999</v>
      </c>
      <c r="BA12" s="26">
        <v>0.26900000000000002</v>
      </c>
      <c r="BB12" s="26">
        <v>0.46200000000000002</v>
      </c>
      <c r="BC12" s="26">
        <v>0.89300000000000002</v>
      </c>
      <c r="BD12" s="27"/>
      <c r="BE12" s="25">
        <v>6.4000000000000001E-2</v>
      </c>
      <c r="BF12" s="26">
        <v>0.17399999999999999</v>
      </c>
      <c r="BG12" s="26">
        <v>0.38300000000000001</v>
      </c>
      <c r="BH12" s="26">
        <v>0.60799999999999998</v>
      </c>
      <c r="BI12" s="26">
        <v>1.081</v>
      </c>
      <c r="BJ12" s="27"/>
      <c r="BK12" s="25">
        <v>8.4000000000000005E-2</v>
      </c>
      <c r="BL12" s="26">
        <v>0.214</v>
      </c>
      <c r="BM12" s="26">
        <v>0.35299999999999998</v>
      </c>
      <c r="BN12" s="26">
        <v>0.65500000000000003</v>
      </c>
      <c r="BO12" s="26">
        <v>1.123</v>
      </c>
      <c r="BP12" s="27"/>
      <c r="BQ12" s="25">
        <v>1.3440000000000001</v>
      </c>
      <c r="BR12" s="26">
        <v>2.415</v>
      </c>
      <c r="BS12" s="26">
        <v>3.1970000000000001</v>
      </c>
      <c r="BT12" s="26">
        <v>4.3470000000000004</v>
      </c>
      <c r="BU12" s="26">
        <v>5.9870000000000001</v>
      </c>
      <c r="BV12" s="27"/>
      <c r="BW12" s="25">
        <v>8.9999999999999993E-3</v>
      </c>
      <c r="BX12" s="26">
        <v>0.02</v>
      </c>
      <c r="BY12" s="26">
        <v>3.4000000000000002E-2</v>
      </c>
      <c r="BZ12" s="26">
        <v>5.8000000000000003E-2</v>
      </c>
      <c r="CA12" s="26">
        <v>0.10199999999999999</v>
      </c>
      <c r="CB12" s="27"/>
      <c r="CC12" s="25">
        <v>2.8000000000000001E-2</v>
      </c>
      <c r="CD12" s="26">
        <v>5.8999999999999997E-2</v>
      </c>
      <c r="CE12" s="26">
        <v>9.6000000000000002E-2</v>
      </c>
      <c r="CF12" s="26">
        <v>0.14299999999999999</v>
      </c>
      <c r="CG12" s="26">
        <v>0.23400000000000001</v>
      </c>
      <c r="CH12" s="27"/>
      <c r="CI12" s="25">
        <v>5.7000000000000002E-2</v>
      </c>
      <c r="CJ12" s="26">
        <v>0.14099999999999999</v>
      </c>
      <c r="CK12" s="26">
        <v>0.221</v>
      </c>
      <c r="CL12" s="26">
        <v>0.35199999999999998</v>
      </c>
      <c r="CM12" s="26">
        <v>0.57299999999999995</v>
      </c>
      <c r="CN12" s="27"/>
      <c r="CO12" s="25">
        <v>8.0000000000000002E-3</v>
      </c>
      <c r="CP12" s="26">
        <v>1.7000000000000001E-2</v>
      </c>
      <c r="CQ12" s="26">
        <v>3.9E-2</v>
      </c>
      <c r="CR12" s="26">
        <v>6.6000000000000003E-2</v>
      </c>
      <c r="CS12" s="26">
        <v>0.16200000000000001</v>
      </c>
      <c r="CT12" s="27"/>
      <c r="CU12" s="25">
        <v>0.04</v>
      </c>
      <c r="CV12" s="26">
        <v>0.113</v>
      </c>
      <c r="CW12" s="26">
        <v>0.193</v>
      </c>
      <c r="CX12" s="26">
        <v>0.32500000000000001</v>
      </c>
      <c r="CY12" s="26">
        <v>0.53600000000000003</v>
      </c>
      <c r="CZ12" s="27"/>
      <c r="DA12" s="25">
        <v>3.5999999999999997E-2</v>
      </c>
      <c r="DB12" s="26">
        <v>0.17</v>
      </c>
      <c r="DC12" s="26">
        <v>0.27600000000000002</v>
      </c>
      <c r="DD12" s="26">
        <v>0.51</v>
      </c>
      <c r="DE12" s="26">
        <v>0.82299999999999995</v>
      </c>
      <c r="DF12" s="27"/>
      <c r="DG12" s="25">
        <v>7.3999999999999996E-2</v>
      </c>
      <c r="DH12" s="26">
        <v>0.21199999999999999</v>
      </c>
      <c r="DI12" s="26">
        <v>0.36699999999999999</v>
      </c>
      <c r="DJ12" s="26">
        <v>0.60899999999999999</v>
      </c>
      <c r="DK12" s="26">
        <v>1.1539999999999999</v>
      </c>
      <c r="DL12" s="27"/>
      <c r="DM12" s="25">
        <v>0.43099999999999999</v>
      </c>
      <c r="DN12" s="26">
        <v>0.80600000000000005</v>
      </c>
      <c r="DO12" s="26">
        <v>1.3129999999999999</v>
      </c>
      <c r="DP12" s="26">
        <v>1.958</v>
      </c>
      <c r="DQ12" s="26">
        <v>3.0510000000000002</v>
      </c>
      <c r="DR12" s="27"/>
      <c r="DS12" s="25">
        <v>2.141</v>
      </c>
      <c r="DT12" s="26">
        <v>3.7629999999999999</v>
      </c>
      <c r="DU12" s="26">
        <v>5.56</v>
      </c>
      <c r="DV12" s="26">
        <v>7.3840000000000003</v>
      </c>
      <c r="DW12" s="26">
        <v>9.98</v>
      </c>
      <c r="DX12" s="27"/>
    </row>
    <row r="13" spans="1:128">
      <c r="A13" s="19">
        <v>1</v>
      </c>
      <c r="B13" s="24">
        <v>7</v>
      </c>
      <c r="C13" s="25">
        <v>1.0999999999999999E-2</v>
      </c>
      <c r="D13" s="26">
        <v>3.9E-2</v>
      </c>
      <c r="E13" s="26">
        <v>8.2000000000000003E-2</v>
      </c>
      <c r="F13" s="26">
        <v>0.155</v>
      </c>
      <c r="G13" s="26">
        <v>0.33</v>
      </c>
      <c r="H13" s="27"/>
      <c r="I13" s="25">
        <v>7.0000000000000007E-2</v>
      </c>
      <c r="J13" s="26">
        <v>0.26200000000000001</v>
      </c>
      <c r="K13" s="26">
        <v>0.38100000000000001</v>
      </c>
      <c r="L13" s="26">
        <v>0.67400000000000004</v>
      </c>
      <c r="M13" s="26">
        <v>1.133</v>
      </c>
      <c r="N13" s="27"/>
      <c r="O13" s="25">
        <v>5.2999999999999999E-2</v>
      </c>
      <c r="P13" s="26">
        <v>0.127</v>
      </c>
      <c r="Q13" s="26">
        <v>0.19</v>
      </c>
      <c r="R13" s="26">
        <v>0.27700000000000002</v>
      </c>
      <c r="S13" s="26">
        <v>0.40100000000000002</v>
      </c>
      <c r="T13" s="27"/>
      <c r="U13" s="25">
        <v>1.2E-2</v>
      </c>
      <c r="V13" s="26">
        <v>3.5999999999999997E-2</v>
      </c>
      <c r="W13" s="26">
        <v>5.8000000000000003E-2</v>
      </c>
      <c r="X13" s="26">
        <v>0.09</v>
      </c>
      <c r="Y13" s="26">
        <v>0.13600000000000001</v>
      </c>
      <c r="Z13" s="27"/>
      <c r="AA13" s="25">
        <v>0.124</v>
      </c>
      <c r="AB13" s="26">
        <v>0.217</v>
      </c>
      <c r="AC13" s="26">
        <v>0.29899999999999999</v>
      </c>
      <c r="AD13" s="26">
        <v>0.37</v>
      </c>
      <c r="AE13" s="26">
        <v>0.53600000000000003</v>
      </c>
      <c r="AF13" s="27"/>
      <c r="AG13" s="25">
        <v>0.13700000000000001</v>
      </c>
      <c r="AH13" s="26">
        <v>0.3</v>
      </c>
      <c r="AI13" s="26">
        <v>0.46200000000000002</v>
      </c>
      <c r="AJ13" s="26">
        <v>0.65400000000000003</v>
      </c>
      <c r="AK13" s="26">
        <v>1.0469999999999999</v>
      </c>
      <c r="AL13" s="27"/>
      <c r="AM13" s="25">
        <v>0.20399999999999999</v>
      </c>
      <c r="AN13" s="26">
        <v>0.51600000000000001</v>
      </c>
      <c r="AO13" s="26">
        <v>0.78400000000000003</v>
      </c>
      <c r="AP13" s="26">
        <v>1.23</v>
      </c>
      <c r="AQ13" s="26">
        <v>1.9850000000000001</v>
      </c>
      <c r="AR13" s="27"/>
      <c r="AS13" s="25">
        <v>0.91600000000000004</v>
      </c>
      <c r="AT13" s="26">
        <v>1.6910000000000001</v>
      </c>
      <c r="AU13" s="26">
        <v>2.3210000000000002</v>
      </c>
      <c r="AV13" s="26">
        <v>3.0920000000000001</v>
      </c>
      <c r="AW13" s="26">
        <v>4.4800000000000004</v>
      </c>
      <c r="AX13" s="27"/>
      <c r="AY13" s="25">
        <v>6.4000000000000001E-2</v>
      </c>
      <c r="AZ13" s="26">
        <v>0.14499999999999999</v>
      </c>
      <c r="BA13" s="26">
        <v>0.22900000000000001</v>
      </c>
      <c r="BB13" s="26">
        <v>0.43099999999999999</v>
      </c>
      <c r="BC13" s="26">
        <v>0.751</v>
      </c>
      <c r="BD13" s="27"/>
      <c r="BE13" s="25">
        <v>2.5000000000000001E-2</v>
      </c>
      <c r="BF13" s="26">
        <v>0.107</v>
      </c>
      <c r="BG13" s="26">
        <v>0.27600000000000002</v>
      </c>
      <c r="BH13" s="26">
        <v>0.46</v>
      </c>
      <c r="BI13" s="26">
        <v>0.98399999999999999</v>
      </c>
      <c r="BJ13" s="27"/>
      <c r="BK13" s="25">
        <v>7.2999999999999995E-2</v>
      </c>
      <c r="BL13" s="26">
        <v>0.17699999999999999</v>
      </c>
      <c r="BM13" s="26">
        <v>0.32700000000000001</v>
      </c>
      <c r="BN13" s="26">
        <v>0.54400000000000004</v>
      </c>
      <c r="BO13" s="26">
        <v>0.97399999999999998</v>
      </c>
      <c r="BP13" s="27"/>
      <c r="BQ13" s="25">
        <v>1.2430000000000001</v>
      </c>
      <c r="BR13" s="26">
        <v>2.0630000000000002</v>
      </c>
      <c r="BS13" s="26">
        <v>2.8069999999999999</v>
      </c>
      <c r="BT13" s="26">
        <v>3.778</v>
      </c>
      <c r="BU13" s="26">
        <v>5.3529999999999998</v>
      </c>
      <c r="BV13" s="27"/>
      <c r="BW13" s="25">
        <v>8.9999999999999993E-3</v>
      </c>
      <c r="BX13" s="26">
        <v>2.1999999999999999E-2</v>
      </c>
      <c r="BY13" s="26">
        <v>3.2000000000000001E-2</v>
      </c>
      <c r="BZ13" s="26">
        <v>5.3999999999999999E-2</v>
      </c>
      <c r="CA13" s="26">
        <v>9.0999999999999998E-2</v>
      </c>
      <c r="CB13" s="27"/>
      <c r="CC13" s="25">
        <v>2.5999999999999999E-2</v>
      </c>
      <c r="CD13" s="26">
        <v>5.5E-2</v>
      </c>
      <c r="CE13" s="26">
        <v>7.9000000000000001E-2</v>
      </c>
      <c r="CF13" s="26">
        <v>0.113</v>
      </c>
      <c r="CG13" s="26">
        <v>0.186</v>
      </c>
      <c r="CH13" s="27"/>
      <c r="CI13" s="25">
        <v>5.2999999999999999E-2</v>
      </c>
      <c r="CJ13" s="26">
        <v>0.13100000000000001</v>
      </c>
      <c r="CK13" s="26">
        <v>0.186</v>
      </c>
      <c r="CL13" s="26">
        <v>0.28899999999999998</v>
      </c>
      <c r="CM13" s="26">
        <v>0.45700000000000002</v>
      </c>
      <c r="CN13" s="27"/>
      <c r="CO13" s="25">
        <v>0.01</v>
      </c>
      <c r="CP13" s="26">
        <v>1.4E-2</v>
      </c>
      <c r="CQ13" s="26">
        <v>2.1000000000000001E-2</v>
      </c>
      <c r="CR13" s="26">
        <v>2.8000000000000001E-2</v>
      </c>
      <c r="CS13" s="26">
        <v>5.8999999999999997E-2</v>
      </c>
      <c r="CT13" s="27"/>
      <c r="CU13" s="25">
        <v>3.2000000000000001E-2</v>
      </c>
      <c r="CV13" s="26">
        <v>0.11600000000000001</v>
      </c>
      <c r="CW13" s="26">
        <v>0.16800000000000001</v>
      </c>
      <c r="CX13" s="26">
        <v>0.26400000000000001</v>
      </c>
      <c r="CY13" s="26">
        <v>0.42599999999999999</v>
      </c>
      <c r="CZ13" s="27"/>
      <c r="DA13" s="25">
        <v>2.4E-2</v>
      </c>
      <c r="DB13" s="26">
        <v>0.13300000000000001</v>
      </c>
      <c r="DC13" s="26">
        <v>0.249</v>
      </c>
      <c r="DD13" s="26">
        <v>0.34899999999999998</v>
      </c>
      <c r="DE13" s="26">
        <v>0.63</v>
      </c>
      <c r="DF13" s="27"/>
      <c r="DG13" s="25">
        <v>0.06</v>
      </c>
      <c r="DH13" s="26">
        <v>0.184</v>
      </c>
      <c r="DI13" s="26">
        <v>0.26900000000000002</v>
      </c>
      <c r="DJ13" s="26">
        <v>0.46800000000000003</v>
      </c>
      <c r="DK13" s="26">
        <v>0.77300000000000002</v>
      </c>
      <c r="DL13" s="27"/>
      <c r="DM13" s="25">
        <v>0.38200000000000001</v>
      </c>
      <c r="DN13" s="26">
        <v>0.79400000000000004</v>
      </c>
      <c r="DO13" s="26">
        <v>1.0780000000000001</v>
      </c>
      <c r="DP13" s="26">
        <v>1.5169999999999999</v>
      </c>
      <c r="DQ13" s="26">
        <v>2.1970000000000001</v>
      </c>
      <c r="DR13" s="27"/>
      <c r="DS13" s="25">
        <v>1.9450000000000001</v>
      </c>
      <c r="DT13" s="26">
        <v>3.3359999999999999</v>
      </c>
      <c r="DU13" s="26">
        <v>4.4850000000000003</v>
      </c>
      <c r="DV13" s="26">
        <v>5.8529999999999998</v>
      </c>
      <c r="DW13" s="26">
        <v>8.52</v>
      </c>
      <c r="DX13" s="27"/>
    </row>
    <row r="14" spans="1:128" ht="15.5" thickBot="1">
      <c r="A14" s="19">
        <v>1</v>
      </c>
      <c r="B14" s="24">
        <v>8</v>
      </c>
      <c r="C14" s="25">
        <v>5.0000000000000001E-3</v>
      </c>
      <c r="D14" s="26">
        <v>2.3E-2</v>
      </c>
      <c r="E14" s="26">
        <v>4.4999999999999998E-2</v>
      </c>
      <c r="F14" s="26">
        <v>8.2000000000000003E-2</v>
      </c>
      <c r="G14" s="26">
        <v>0.245</v>
      </c>
      <c r="H14" s="27"/>
      <c r="I14" s="25">
        <v>2.5000000000000001E-2</v>
      </c>
      <c r="J14" s="26">
        <v>8.6999999999999994E-2</v>
      </c>
      <c r="K14" s="26">
        <v>0.185</v>
      </c>
      <c r="L14" s="26">
        <v>0.32400000000000001</v>
      </c>
      <c r="M14" s="26">
        <v>0.53900000000000003</v>
      </c>
      <c r="N14" s="27"/>
      <c r="O14" s="25">
        <v>3.5000000000000003E-2</v>
      </c>
      <c r="P14" s="26">
        <v>0.10299999999999999</v>
      </c>
      <c r="Q14" s="26">
        <v>0.156</v>
      </c>
      <c r="R14" s="26">
        <v>0.20699999999999999</v>
      </c>
      <c r="S14" s="26">
        <v>0.29699999999999999</v>
      </c>
      <c r="T14" s="27"/>
      <c r="U14" s="25">
        <v>1.0999999999999999E-2</v>
      </c>
      <c r="V14" s="26">
        <v>3.1E-2</v>
      </c>
      <c r="W14" s="26">
        <v>5.0999999999999997E-2</v>
      </c>
      <c r="X14" s="26">
        <v>7.2999999999999995E-2</v>
      </c>
      <c r="Y14" s="26">
        <v>0.126</v>
      </c>
      <c r="Z14" s="27"/>
      <c r="AA14" s="25">
        <v>0.14399999999999999</v>
      </c>
      <c r="AB14" s="26">
        <v>0.22600000000000001</v>
      </c>
      <c r="AC14" s="26">
        <v>0.29199999999999998</v>
      </c>
      <c r="AD14" s="26">
        <v>0.376</v>
      </c>
      <c r="AE14" s="26">
        <v>0.51600000000000001</v>
      </c>
      <c r="AF14" s="27"/>
      <c r="AG14" s="25">
        <v>9.1999999999999998E-2</v>
      </c>
      <c r="AH14" s="26">
        <v>0.20899999999999999</v>
      </c>
      <c r="AI14" s="26">
        <v>0.30599999999999999</v>
      </c>
      <c r="AJ14" s="26">
        <v>0.41899999999999998</v>
      </c>
      <c r="AK14" s="26">
        <v>0.67700000000000005</v>
      </c>
      <c r="AL14" s="27"/>
      <c r="AM14" s="25">
        <v>0.17599999999999999</v>
      </c>
      <c r="AN14" s="26">
        <v>0.38900000000000001</v>
      </c>
      <c r="AO14" s="26">
        <v>0.53</v>
      </c>
      <c r="AP14" s="26">
        <v>0.80900000000000005</v>
      </c>
      <c r="AQ14" s="26">
        <v>1.204</v>
      </c>
      <c r="AR14" s="27"/>
      <c r="AS14" s="25">
        <v>0.73699999999999999</v>
      </c>
      <c r="AT14" s="26">
        <v>1.296</v>
      </c>
      <c r="AU14" s="26">
        <v>1.7569999999999999</v>
      </c>
      <c r="AV14" s="26">
        <v>2.3580000000000001</v>
      </c>
      <c r="AW14" s="26">
        <v>3.2250000000000001</v>
      </c>
      <c r="AX14" s="27"/>
      <c r="AY14" s="25">
        <v>8.6999999999999994E-2</v>
      </c>
      <c r="AZ14" s="26">
        <v>0.20699999999999999</v>
      </c>
      <c r="BA14" s="26">
        <v>0.35199999999999998</v>
      </c>
      <c r="BB14" s="26">
        <v>0.56899999999999995</v>
      </c>
      <c r="BC14" s="26">
        <v>0.91200000000000003</v>
      </c>
      <c r="BD14" s="27"/>
      <c r="BE14" s="25">
        <v>8.0000000000000002E-3</v>
      </c>
      <c r="BF14" s="26">
        <v>0.1</v>
      </c>
      <c r="BG14" s="26">
        <v>0.318</v>
      </c>
      <c r="BH14" s="26">
        <v>0.42799999999999999</v>
      </c>
      <c r="BI14" s="26">
        <v>0.76</v>
      </c>
      <c r="BJ14" s="27"/>
      <c r="BK14" s="25">
        <v>0.109</v>
      </c>
      <c r="BL14" s="26">
        <v>0.28399999999999997</v>
      </c>
      <c r="BM14" s="26">
        <v>0.45</v>
      </c>
      <c r="BN14" s="26">
        <v>0.70399999999999996</v>
      </c>
      <c r="BO14" s="26">
        <v>1.139</v>
      </c>
      <c r="BP14" s="27"/>
      <c r="BQ14" s="25">
        <v>1.0580000000000001</v>
      </c>
      <c r="BR14" s="26">
        <v>1.8660000000000001</v>
      </c>
      <c r="BS14" s="26">
        <v>2.39</v>
      </c>
      <c r="BT14" s="26">
        <v>2.988</v>
      </c>
      <c r="BU14" s="26">
        <v>4.1639999999999997</v>
      </c>
      <c r="BV14" s="27"/>
      <c r="BW14" s="25">
        <v>0.01</v>
      </c>
      <c r="BX14" s="26">
        <v>2.3E-2</v>
      </c>
      <c r="BY14" s="26">
        <v>3.4000000000000002E-2</v>
      </c>
      <c r="BZ14" s="26">
        <v>5.1999999999999998E-2</v>
      </c>
      <c r="CA14" s="26">
        <v>8.6999999999999994E-2</v>
      </c>
      <c r="CB14" s="27"/>
      <c r="CC14" s="25">
        <v>2.5000000000000001E-2</v>
      </c>
      <c r="CD14" s="26">
        <v>4.3999999999999997E-2</v>
      </c>
      <c r="CE14" s="26">
        <v>0.06</v>
      </c>
      <c r="CF14" s="26">
        <v>7.9000000000000001E-2</v>
      </c>
      <c r="CG14" s="26">
        <v>0.11799999999999999</v>
      </c>
      <c r="CH14" s="27"/>
      <c r="CI14" s="25">
        <v>5.7000000000000002E-2</v>
      </c>
      <c r="CJ14" s="26">
        <v>0.108</v>
      </c>
      <c r="CK14" s="26">
        <v>0.13900000000000001</v>
      </c>
      <c r="CL14" s="26">
        <v>0.17499999999999999</v>
      </c>
      <c r="CM14" s="26">
        <v>0.23599999999999999</v>
      </c>
      <c r="CN14" s="27"/>
      <c r="CO14" s="25">
        <v>5.0000000000000001E-3</v>
      </c>
      <c r="CP14" s="26">
        <v>1.2999999999999999E-2</v>
      </c>
      <c r="CQ14" s="26">
        <v>2.4E-2</v>
      </c>
      <c r="CR14" s="26">
        <v>3.5999999999999997E-2</v>
      </c>
      <c r="CS14" s="26">
        <v>5.5E-2</v>
      </c>
      <c r="CT14" s="27"/>
      <c r="CU14" s="25">
        <v>2.4E-2</v>
      </c>
      <c r="CV14" s="26">
        <v>7.3999999999999996E-2</v>
      </c>
      <c r="CW14" s="26">
        <v>0.113</v>
      </c>
      <c r="CX14" s="26">
        <v>0.17899999999999999</v>
      </c>
      <c r="CY14" s="26">
        <v>0.312</v>
      </c>
      <c r="CZ14" s="27"/>
      <c r="DA14" s="25">
        <v>1.7000000000000001E-2</v>
      </c>
      <c r="DB14" s="26">
        <v>0.105</v>
      </c>
      <c r="DC14" s="26">
        <v>0.16300000000000001</v>
      </c>
      <c r="DD14" s="26">
        <v>0.25700000000000001</v>
      </c>
      <c r="DE14" s="26">
        <v>0.42899999999999999</v>
      </c>
      <c r="DF14" s="27"/>
      <c r="DG14" s="25">
        <v>0.04</v>
      </c>
      <c r="DH14" s="26">
        <v>0.109</v>
      </c>
      <c r="DI14" s="26">
        <v>0.19800000000000001</v>
      </c>
      <c r="DJ14" s="26">
        <v>0.29199999999999998</v>
      </c>
      <c r="DK14" s="26">
        <v>0.47899999999999998</v>
      </c>
      <c r="DL14" s="27"/>
      <c r="DM14" s="25">
        <v>0.377</v>
      </c>
      <c r="DN14" s="26">
        <v>0.60899999999999999</v>
      </c>
      <c r="DO14" s="26">
        <v>0.80700000000000005</v>
      </c>
      <c r="DP14" s="26">
        <v>1.145</v>
      </c>
      <c r="DQ14" s="26">
        <v>1.6339999999999999</v>
      </c>
      <c r="DR14" s="27"/>
      <c r="DS14" s="25">
        <v>1.694</v>
      </c>
      <c r="DT14" s="26">
        <v>2.778</v>
      </c>
      <c r="DU14" s="26">
        <v>3.61</v>
      </c>
      <c r="DV14" s="26">
        <v>4.5830000000000002</v>
      </c>
      <c r="DW14" s="26">
        <v>6.34</v>
      </c>
      <c r="DX14" s="27"/>
    </row>
    <row r="15" spans="1:128" ht="15.5" thickBot="1">
      <c r="A15" s="28">
        <v>2</v>
      </c>
      <c r="B15" s="29">
        <v>0</v>
      </c>
      <c r="C15" s="30">
        <v>2.5999999999999999E-2</v>
      </c>
      <c r="D15" s="31">
        <v>0.106</v>
      </c>
      <c r="E15" s="31">
        <v>0.192</v>
      </c>
      <c r="F15" s="31">
        <v>0.30299999999999999</v>
      </c>
      <c r="G15" s="31">
        <v>0.60899999999999999</v>
      </c>
      <c r="H15" s="32"/>
      <c r="I15" s="30">
        <v>3.3000000000000002E-2</v>
      </c>
      <c r="J15" s="31">
        <v>6.8000000000000005E-2</v>
      </c>
      <c r="K15" s="31">
        <v>0.128</v>
      </c>
      <c r="L15" s="31">
        <v>0.189</v>
      </c>
      <c r="M15" s="31">
        <v>0.39100000000000001</v>
      </c>
      <c r="N15" s="32"/>
      <c r="O15" s="30">
        <v>3.2000000000000001E-2</v>
      </c>
      <c r="P15" s="31">
        <v>8.7999999999999995E-2</v>
      </c>
      <c r="Q15" s="31">
        <v>0.161</v>
      </c>
      <c r="R15" s="31">
        <v>0.25700000000000001</v>
      </c>
      <c r="S15" s="31">
        <v>0.45900000000000002</v>
      </c>
      <c r="T15" s="32"/>
      <c r="U15" s="30">
        <v>1.0999999999999999E-2</v>
      </c>
      <c r="V15" s="31">
        <v>3.1E-2</v>
      </c>
      <c r="W15" s="31">
        <v>0.06</v>
      </c>
      <c r="X15" s="31">
        <v>0.106</v>
      </c>
      <c r="Y15" s="31">
        <v>0.22600000000000001</v>
      </c>
      <c r="Z15" s="32"/>
      <c r="AA15" s="30">
        <v>0.44400000000000001</v>
      </c>
      <c r="AB15" s="31">
        <v>1.7749999999999999</v>
      </c>
      <c r="AC15" s="31">
        <v>4.8869999999999996</v>
      </c>
      <c r="AD15" s="31">
        <v>12.967000000000001</v>
      </c>
      <c r="AE15" s="31">
        <v>32.470999999999997</v>
      </c>
      <c r="AF15" s="32"/>
      <c r="AG15" s="30">
        <v>7.4999999999999997E-2</v>
      </c>
      <c r="AH15" s="31">
        <v>0.218</v>
      </c>
      <c r="AI15" s="31">
        <v>0.39200000000000002</v>
      </c>
      <c r="AJ15" s="31">
        <v>0.70399999999999996</v>
      </c>
      <c r="AK15" s="31">
        <v>1.772</v>
      </c>
      <c r="AL15" s="32"/>
      <c r="AM15" s="30">
        <v>0.44600000000000001</v>
      </c>
      <c r="AN15" s="31">
        <v>1.4910000000000001</v>
      </c>
      <c r="AO15" s="31">
        <v>2.4849999999999999</v>
      </c>
      <c r="AP15" s="31">
        <v>3.948</v>
      </c>
      <c r="AQ15" s="31">
        <v>6.2030000000000003</v>
      </c>
      <c r="AR15" s="32"/>
      <c r="AS15" s="30">
        <v>1.76</v>
      </c>
      <c r="AT15" s="31">
        <v>4.5</v>
      </c>
      <c r="AU15" s="31">
        <v>8.2520000000000007</v>
      </c>
      <c r="AV15" s="31">
        <v>15.407999999999999</v>
      </c>
      <c r="AW15" s="31">
        <v>32.966999999999999</v>
      </c>
      <c r="AX15" s="32"/>
      <c r="AY15" s="30">
        <v>0.53600000000000003</v>
      </c>
      <c r="AZ15" s="31">
        <v>2.2029999999999998</v>
      </c>
      <c r="BA15" s="31">
        <v>4.9269999999999996</v>
      </c>
      <c r="BB15" s="31">
        <v>9.327</v>
      </c>
      <c r="BC15" s="31">
        <v>16.334</v>
      </c>
      <c r="BD15" s="32"/>
      <c r="BE15" s="30">
        <v>0.128</v>
      </c>
      <c r="BF15" s="31">
        <v>0.85599999999999998</v>
      </c>
      <c r="BG15" s="31">
        <v>1.7090000000000001</v>
      </c>
      <c r="BH15" s="31">
        <v>2.6019999999999999</v>
      </c>
      <c r="BI15" s="31">
        <v>4.9219999999999997</v>
      </c>
      <c r="BJ15" s="32"/>
      <c r="BK15" s="30">
        <v>0.69499999999999995</v>
      </c>
      <c r="BL15" s="31">
        <v>2.411</v>
      </c>
      <c r="BM15" s="31">
        <v>4.9989999999999997</v>
      </c>
      <c r="BN15" s="31">
        <v>9.3420000000000005</v>
      </c>
      <c r="BO15" s="31">
        <v>17.291</v>
      </c>
      <c r="BP15" s="32"/>
      <c r="BQ15" s="30">
        <v>3.177</v>
      </c>
      <c r="BR15" s="31">
        <v>7.3470000000000004</v>
      </c>
      <c r="BS15" s="31">
        <v>13.375999999999999</v>
      </c>
      <c r="BT15" s="31">
        <v>23.852</v>
      </c>
      <c r="BU15" s="31">
        <v>46.616</v>
      </c>
      <c r="BV15" s="32"/>
      <c r="BW15" s="30">
        <v>2.5999999999999999E-2</v>
      </c>
      <c r="BX15" s="31">
        <v>5.6000000000000001E-2</v>
      </c>
      <c r="BY15" s="31">
        <v>9.6000000000000002E-2</v>
      </c>
      <c r="BZ15" s="31">
        <v>0.185</v>
      </c>
      <c r="CA15" s="31">
        <v>0.377</v>
      </c>
      <c r="CB15" s="32"/>
      <c r="CC15" s="30">
        <v>4.2999999999999997E-2</v>
      </c>
      <c r="CD15" s="31">
        <v>9.2999999999999999E-2</v>
      </c>
      <c r="CE15" s="31">
        <v>0.17399999999999999</v>
      </c>
      <c r="CF15" s="31">
        <v>0.29299999999999998</v>
      </c>
      <c r="CG15" s="31">
        <v>0.55700000000000005</v>
      </c>
      <c r="CH15" s="32"/>
      <c r="CI15" s="30">
        <v>5.0999999999999997E-2</v>
      </c>
      <c r="CJ15" s="31">
        <v>0.13200000000000001</v>
      </c>
      <c r="CK15" s="31">
        <v>0.24199999999999999</v>
      </c>
      <c r="CL15" s="31">
        <v>0.438</v>
      </c>
      <c r="CM15" s="31">
        <v>0.83099999999999996</v>
      </c>
      <c r="CN15" s="32"/>
      <c r="CO15" s="30">
        <v>0.105</v>
      </c>
      <c r="CP15" s="31">
        <v>0.31900000000000001</v>
      </c>
      <c r="CQ15" s="31">
        <v>0.53300000000000003</v>
      </c>
      <c r="CR15" s="31">
        <v>0.78600000000000003</v>
      </c>
      <c r="CS15" s="31">
        <v>1.2190000000000001</v>
      </c>
      <c r="CT15" s="32"/>
      <c r="CU15" s="30">
        <v>8.4000000000000005E-2</v>
      </c>
      <c r="CV15" s="31">
        <v>0.30099999999999999</v>
      </c>
      <c r="CW15" s="31">
        <v>0.54200000000000004</v>
      </c>
      <c r="CX15" s="31">
        <v>1.0589999999999999</v>
      </c>
      <c r="CY15" s="31">
        <v>2.3570000000000002</v>
      </c>
      <c r="CZ15" s="32"/>
      <c r="DA15" s="30">
        <v>0.13</v>
      </c>
      <c r="DB15" s="31">
        <v>0.443</v>
      </c>
      <c r="DC15" s="31">
        <v>0.83299999999999996</v>
      </c>
      <c r="DD15" s="31">
        <v>1.4910000000000001</v>
      </c>
      <c r="DE15" s="31">
        <v>3.008</v>
      </c>
      <c r="DF15" s="32"/>
      <c r="DG15" s="30">
        <v>0.17199999999999999</v>
      </c>
      <c r="DH15" s="31">
        <v>0.53600000000000003</v>
      </c>
      <c r="DI15" s="31">
        <v>1.03</v>
      </c>
      <c r="DJ15" s="31">
        <v>1.714</v>
      </c>
      <c r="DK15" s="31">
        <v>3.222</v>
      </c>
      <c r="DL15" s="32"/>
      <c r="DM15" s="30">
        <v>0.84699999999999998</v>
      </c>
      <c r="DN15" s="31">
        <v>1.978</v>
      </c>
      <c r="DO15" s="31">
        <v>3.3279999999999998</v>
      </c>
      <c r="DP15" s="31">
        <v>5.5410000000000004</v>
      </c>
      <c r="DQ15" s="31">
        <v>9.5500000000000007</v>
      </c>
      <c r="DR15" s="32"/>
      <c r="DS15" s="30">
        <v>5.1680000000000001</v>
      </c>
      <c r="DT15" s="31">
        <v>11.862</v>
      </c>
      <c r="DU15" s="31">
        <v>19.466000000000001</v>
      </c>
      <c r="DV15" s="31">
        <v>32.908000000000001</v>
      </c>
      <c r="DW15" s="31">
        <v>59.652000000000001</v>
      </c>
      <c r="DX15" s="32"/>
    </row>
    <row r="16" spans="1:128" ht="15.5" thickBot="1">
      <c r="A16" s="33">
        <v>3</v>
      </c>
      <c r="B16" s="34">
        <v>0</v>
      </c>
      <c r="C16" s="35">
        <v>1.4E-2</v>
      </c>
      <c r="D16" s="36">
        <v>4.1000000000000002E-2</v>
      </c>
      <c r="E16" s="36">
        <v>8.1000000000000003E-2</v>
      </c>
      <c r="F16" s="36">
        <v>0.16</v>
      </c>
      <c r="G16" s="36">
        <v>0.33500000000000002</v>
      </c>
      <c r="H16" s="37"/>
      <c r="I16" s="35">
        <v>0.02</v>
      </c>
      <c r="J16" s="36">
        <v>4.1000000000000002E-2</v>
      </c>
      <c r="K16" s="36">
        <v>0.06</v>
      </c>
      <c r="L16" s="36">
        <v>9.2999999999999999E-2</v>
      </c>
      <c r="M16" s="36">
        <v>0.224</v>
      </c>
      <c r="N16" s="37"/>
      <c r="O16" s="35">
        <v>0.02</v>
      </c>
      <c r="P16" s="36">
        <v>4.1000000000000002E-2</v>
      </c>
      <c r="Q16" s="36">
        <v>7.0000000000000007E-2</v>
      </c>
      <c r="R16" s="36">
        <v>0.124</v>
      </c>
      <c r="S16" s="36">
        <v>0.29099999999999998</v>
      </c>
      <c r="T16" s="37"/>
      <c r="U16" s="35">
        <v>1.7000000000000001E-2</v>
      </c>
      <c r="V16" s="36">
        <v>4.7E-2</v>
      </c>
      <c r="W16" s="36">
        <v>7.9000000000000001E-2</v>
      </c>
      <c r="X16" s="36">
        <v>0.127</v>
      </c>
      <c r="Y16" s="36">
        <v>0.20899999999999999</v>
      </c>
      <c r="Z16" s="37"/>
      <c r="AA16" s="35">
        <v>0.21199999999999999</v>
      </c>
      <c r="AB16" s="36">
        <v>0.43099999999999999</v>
      </c>
      <c r="AC16" s="36">
        <v>0.58399999999999996</v>
      </c>
      <c r="AD16" s="36">
        <v>0.80500000000000005</v>
      </c>
      <c r="AE16" s="36">
        <v>1.462</v>
      </c>
      <c r="AF16" s="37"/>
      <c r="AG16" s="35">
        <v>3.5000000000000003E-2</v>
      </c>
      <c r="AH16" s="36">
        <v>7.6999999999999999E-2</v>
      </c>
      <c r="AI16" s="36">
        <v>0.122</v>
      </c>
      <c r="AJ16" s="36">
        <v>0.23599999999999999</v>
      </c>
      <c r="AK16" s="36">
        <v>0.57099999999999995</v>
      </c>
      <c r="AL16" s="37"/>
      <c r="AM16" s="35">
        <v>0.83299999999999996</v>
      </c>
      <c r="AN16" s="36">
        <v>2.3439999999999999</v>
      </c>
      <c r="AO16" s="36">
        <v>3.609</v>
      </c>
      <c r="AP16" s="36">
        <v>5.444</v>
      </c>
      <c r="AQ16" s="36">
        <v>7.9029999999999996</v>
      </c>
      <c r="AR16" s="37"/>
      <c r="AS16" s="35">
        <v>0.874</v>
      </c>
      <c r="AT16" s="36">
        <v>2.6709999999999998</v>
      </c>
      <c r="AU16" s="36">
        <v>4.0309999999999997</v>
      </c>
      <c r="AV16" s="36">
        <v>6.0250000000000004</v>
      </c>
      <c r="AW16" s="36">
        <v>8.5340000000000007</v>
      </c>
      <c r="AX16" s="37"/>
      <c r="AY16" s="35">
        <v>0.60699999999999998</v>
      </c>
      <c r="AZ16" s="36">
        <v>1.589</v>
      </c>
      <c r="BA16" s="36">
        <v>2.7189999999999999</v>
      </c>
      <c r="BB16" s="36">
        <v>3.98</v>
      </c>
      <c r="BC16" s="36">
        <v>7.0510000000000002</v>
      </c>
      <c r="BD16" s="37"/>
      <c r="BE16" s="35">
        <v>6.7000000000000004E-2</v>
      </c>
      <c r="BF16" s="36">
        <v>0.43</v>
      </c>
      <c r="BG16" s="36">
        <v>1.085</v>
      </c>
      <c r="BH16" s="36">
        <v>1.5740000000000001</v>
      </c>
      <c r="BI16" s="36">
        <v>2.9369999999999998</v>
      </c>
      <c r="BJ16" s="37"/>
      <c r="BK16" s="35">
        <v>0.64200000000000002</v>
      </c>
      <c r="BL16" s="36">
        <v>1.8080000000000001</v>
      </c>
      <c r="BM16" s="36">
        <v>2.9079999999999999</v>
      </c>
      <c r="BN16" s="36">
        <v>4.1529999999999996</v>
      </c>
      <c r="BO16" s="36">
        <v>7.806</v>
      </c>
      <c r="BP16" s="37"/>
      <c r="BQ16" s="35">
        <v>2.9569999999999999</v>
      </c>
      <c r="BR16" s="36">
        <v>5.7110000000000003</v>
      </c>
      <c r="BS16" s="36">
        <v>7.5309999999999997</v>
      </c>
      <c r="BT16" s="36">
        <v>9.7639999999999993</v>
      </c>
      <c r="BU16" s="36">
        <v>15.022</v>
      </c>
      <c r="BV16" s="37"/>
      <c r="BW16" s="35">
        <v>4.9000000000000002E-2</v>
      </c>
      <c r="BX16" s="36">
        <v>0.16500000000000001</v>
      </c>
      <c r="BY16" s="36">
        <v>0.29099999999999998</v>
      </c>
      <c r="BZ16" s="36">
        <v>0.443</v>
      </c>
      <c r="CA16" s="36">
        <v>0.70299999999999996</v>
      </c>
      <c r="CB16" s="37"/>
      <c r="CC16" s="35">
        <v>7.0000000000000007E-2</v>
      </c>
      <c r="CD16" s="36">
        <v>0.193</v>
      </c>
      <c r="CE16" s="36">
        <v>0.34300000000000003</v>
      </c>
      <c r="CF16" s="36">
        <v>0.53</v>
      </c>
      <c r="CG16" s="36">
        <v>0.875</v>
      </c>
      <c r="CH16" s="37"/>
      <c r="CI16" s="35">
        <v>0.126</v>
      </c>
      <c r="CJ16" s="36">
        <v>0.31</v>
      </c>
      <c r="CK16" s="36">
        <v>0.55200000000000005</v>
      </c>
      <c r="CL16" s="36">
        <v>0.84699999999999998</v>
      </c>
      <c r="CM16" s="36">
        <v>1.431</v>
      </c>
      <c r="CN16" s="37"/>
      <c r="CO16" s="35">
        <v>0.05</v>
      </c>
      <c r="CP16" s="36">
        <v>8.5000000000000006E-2</v>
      </c>
      <c r="CQ16" s="36">
        <v>0.14499999999999999</v>
      </c>
      <c r="CR16" s="36">
        <v>0.20799999999999999</v>
      </c>
      <c r="CS16" s="36">
        <v>0.38500000000000001</v>
      </c>
      <c r="CT16" s="37"/>
      <c r="CU16" s="35">
        <v>5.8999999999999997E-2</v>
      </c>
      <c r="CV16" s="36">
        <v>0.24</v>
      </c>
      <c r="CW16" s="36">
        <v>0.45800000000000002</v>
      </c>
      <c r="CX16" s="36">
        <v>0.67300000000000004</v>
      </c>
      <c r="CY16" s="36">
        <v>1.1220000000000001</v>
      </c>
      <c r="CZ16" s="37"/>
      <c r="DA16" s="35">
        <v>4.1000000000000002E-2</v>
      </c>
      <c r="DB16" s="36">
        <v>0.20799999999999999</v>
      </c>
      <c r="DC16" s="36">
        <v>0.41899999999999998</v>
      </c>
      <c r="DD16" s="36">
        <v>0.63500000000000001</v>
      </c>
      <c r="DE16" s="36">
        <v>0.93100000000000005</v>
      </c>
      <c r="DF16" s="37"/>
      <c r="DG16" s="35">
        <v>0.11600000000000001</v>
      </c>
      <c r="DH16" s="36">
        <v>0.41099999999999998</v>
      </c>
      <c r="DI16" s="36">
        <v>0.67100000000000004</v>
      </c>
      <c r="DJ16" s="36">
        <v>1.024</v>
      </c>
      <c r="DK16" s="36">
        <v>1.748</v>
      </c>
      <c r="DL16" s="37"/>
      <c r="DM16" s="35">
        <v>0.95899999999999996</v>
      </c>
      <c r="DN16" s="36">
        <v>2.2069999999999999</v>
      </c>
      <c r="DO16" s="36">
        <v>3.07</v>
      </c>
      <c r="DP16" s="36">
        <v>4.085</v>
      </c>
      <c r="DQ16" s="36">
        <v>6.0309999999999997</v>
      </c>
      <c r="DR16" s="37"/>
      <c r="DS16" s="35">
        <v>4.5449999999999999</v>
      </c>
      <c r="DT16" s="36">
        <v>8.7560000000000002</v>
      </c>
      <c r="DU16" s="36">
        <v>12.067</v>
      </c>
      <c r="DV16" s="36">
        <v>15.621</v>
      </c>
      <c r="DW16" s="36">
        <v>22.292000000000002</v>
      </c>
      <c r="DX16" s="37"/>
    </row>
    <row r="17" spans="1:128" ht="15.5" thickBot="1">
      <c r="A17" s="33">
        <v>4</v>
      </c>
      <c r="B17" s="34">
        <v>0</v>
      </c>
      <c r="C17" s="35">
        <v>3.7999999999999999E-2</v>
      </c>
      <c r="D17" s="36">
        <v>0.1</v>
      </c>
      <c r="E17" s="36">
        <v>0.158</v>
      </c>
      <c r="F17" s="36">
        <v>0.24</v>
      </c>
      <c r="G17" s="36">
        <v>0.376</v>
      </c>
      <c r="H17" s="37"/>
      <c r="I17" s="35">
        <v>1.9E-2</v>
      </c>
      <c r="J17" s="36">
        <v>3.4000000000000002E-2</v>
      </c>
      <c r="K17" s="36">
        <v>0.06</v>
      </c>
      <c r="L17" s="36">
        <v>8.7999999999999995E-2</v>
      </c>
      <c r="M17" s="36">
        <v>0.13800000000000001</v>
      </c>
      <c r="N17" s="37"/>
      <c r="O17" s="35">
        <v>6.4000000000000001E-2</v>
      </c>
      <c r="P17" s="36">
        <v>0.151</v>
      </c>
      <c r="Q17" s="36">
        <v>0.214</v>
      </c>
      <c r="R17" s="36">
        <v>0.29699999999999999</v>
      </c>
      <c r="S17" s="36">
        <v>0.40899999999999997</v>
      </c>
      <c r="T17" s="37"/>
      <c r="U17" s="35">
        <v>1.0999999999999999E-2</v>
      </c>
      <c r="V17" s="36">
        <v>2.1000000000000001E-2</v>
      </c>
      <c r="W17" s="36">
        <v>3.3000000000000002E-2</v>
      </c>
      <c r="X17" s="36">
        <v>5.3999999999999999E-2</v>
      </c>
      <c r="Y17" s="36">
        <v>0.107</v>
      </c>
      <c r="Z17" s="37"/>
      <c r="AA17" s="35">
        <v>6.2E-2</v>
      </c>
      <c r="AB17" s="36">
        <v>0.105</v>
      </c>
      <c r="AC17" s="36">
        <v>0.13700000000000001</v>
      </c>
      <c r="AD17" s="36">
        <v>0.17799999999999999</v>
      </c>
      <c r="AE17" s="36">
        <v>0.25800000000000001</v>
      </c>
      <c r="AF17" s="37"/>
      <c r="AG17" s="35">
        <v>3.4000000000000002E-2</v>
      </c>
      <c r="AH17" s="36">
        <v>7.8E-2</v>
      </c>
      <c r="AI17" s="36">
        <v>0.11600000000000001</v>
      </c>
      <c r="AJ17" s="36">
        <v>0.18</v>
      </c>
      <c r="AK17" s="36">
        <v>0.30099999999999999</v>
      </c>
      <c r="AL17" s="37"/>
      <c r="AM17" s="35">
        <v>5.5E-2</v>
      </c>
      <c r="AN17" s="36">
        <v>0.13800000000000001</v>
      </c>
      <c r="AO17" s="36">
        <v>0.27600000000000002</v>
      </c>
      <c r="AP17" s="36">
        <v>0.54100000000000004</v>
      </c>
      <c r="AQ17" s="36">
        <v>1.157</v>
      </c>
      <c r="AR17" s="37"/>
      <c r="AS17" s="35">
        <v>0.41699999999999998</v>
      </c>
      <c r="AT17" s="36">
        <v>0.66100000000000003</v>
      </c>
      <c r="AU17" s="36">
        <v>0.86699999999999999</v>
      </c>
      <c r="AV17" s="36">
        <v>1.17</v>
      </c>
      <c r="AW17" s="36">
        <v>1.7789999999999999</v>
      </c>
      <c r="AX17" s="37"/>
      <c r="AY17" s="35">
        <v>8.3000000000000004E-2</v>
      </c>
      <c r="AZ17" s="36">
        <v>0.34699999999999998</v>
      </c>
      <c r="BA17" s="36">
        <v>0.67300000000000004</v>
      </c>
      <c r="BB17" s="36">
        <v>0.99399999999999999</v>
      </c>
      <c r="BC17" s="36">
        <v>1.4510000000000001</v>
      </c>
      <c r="BD17" s="37"/>
      <c r="BE17" s="35">
        <v>7.9000000000000001E-2</v>
      </c>
      <c r="BF17" s="36">
        <v>0.27600000000000002</v>
      </c>
      <c r="BG17" s="36">
        <v>0.496</v>
      </c>
      <c r="BH17" s="36">
        <v>0.85499999999999998</v>
      </c>
      <c r="BI17" s="36">
        <v>1.2829999999999999</v>
      </c>
      <c r="BJ17" s="37"/>
      <c r="BK17" s="35">
        <v>0.17499999999999999</v>
      </c>
      <c r="BL17" s="36">
        <v>0.59499999999999997</v>
      </c>
      <c r="BM17" s="36">
        <v>1.0740000000000001</v>
      </c>
      <c r="BN17" s="36">
        <v>1.577</v>
      </c>
      <c r="BO17" s="36">
        <v>2.38</v>
      </c>
      <c r="BP17" s="37"/>
      <c r="BQ17" s="35">
        <v>0.92600000000000005</v>
      </c>
      <c r="BR17" s="36">
        <v>1.5529999999999999</v>
      </c>
      <c r="BS17" s="36">
        <v>2.0339999999999998</v>
      </c>
      <c r="BT17" s="36">
        <v>2.65</v>
      </c>
      <c r="BU17" s="36">
        <v>3.6640000000000001</v>
      </c>
      <c r="BV17" s="37"/>
      <c r="BW17" s="35">
        <v>5.0000000000000001E-3</v>
      </c>
      <c r="BX17" s="36">
        <v>1.2E-2</v>
      </c>
      <c r="BY17" s="36">
        <v>1.7000000000000001E-2</v>
      </c>
      <c r="BZ17" s="36">
        <v>2.3E-2</v>
      </c>
      <c r="CA17" s="36">
        <v>4.5999999999999999E-2</v>
      </c>
      <c r="CB17" s="37"/>
      <c r="CC17" s="35">
        <v>8.9999999999999993E-3</v>
      </c>
      <c r="CD17" s="36">
        <v>1.7000000000000001E-2</v>
      </c>
      <c r="CE17" s="36">
        <v>2.3E-2</v>
      </c>
      <c r="CF17" s="36">
        <v>3.6999999999999998E-2</v>
      </c>
      <c r="CG17" s="36">
        <v>7.5999999999999998E-2</v>
      </c>
      <c r="CH17" s="37"/>
      <c r="CI17" s="35">
        <v>1.0999999999999999E-2</v>
      </c>
      <c r="CJ17" s="36">
        <v>2.1999999999999999E-2</v>
      </c>
      <c r="CK17" s="36">
        <v>3.9E-2</v>
      </c>
      <c r="CL17" s="36">
        <v>7.1999999999999995E-2</v>
      </c>
      <c r="CM17" s="36">
        <v>0.13700000000000001</v>
      </c>
      <c r="CN17" s="37"/>
      <c r="CO17" s="35">
        <v>1.7000000000000001E-2</v>
      </c>
      <c r="CP17" s="36">
        <v>4.7E-2</v>
      </c>
      <c r="CQ17" s="36">
        <v>0.08</v>
      </c>
      <c r="CR17" s="36">
        <v>0.111</v>
      </c>
      <c r="CS17" s="36">
        <v>0.17100000000000001</v>
      </c>
      <c r="CT17" s="37"/>
      <c r="CU17" s="35">
        <v>1.7000000000000001E-2</v>
      </c>
      <c r="CV17" s="36">
        <v>5.0999999999999997E-2</v>
      </c>
      <c r="CW17" s="36">
        <v>8.4000000000000005E-2</v>
      </c>
      <c r="CX17" s="36">
        <v>0.14699999999999999</v>
      </c>
      <c r="CY17" s="36">
        <v>0.26400000000000001</v>
      </c>
      <c r="CZ17" s="37"/>
      <c r="DA17" s="35">
        <v>0.02</v>
      </c>
      <c r="DB17" s="36">
        <v>6.3E-2</v>
      </c>
      <c r="DC17" s="36">
        <v>9.7000000000000003E-2</v>
      </c>
      <c r="DD17" s="36">
        <v>0.15</v>
      </c>
      <c r="DE17" s="36">
        <v>0.28299999999999997</v>
      </c>
      <c r="DF17" s="37"/>
      <c r="DG17" s="35">
        <v>3.2000000000000001E-2</v>
      </c>
      <c r="DH17" s="36">
        <v>9.0999999999999998E-2</v>
      </c>
      <c r="DI17" s="36">
        <v>0.14299999999999999</v>
      </c>
      <c r="DJ17" s="36">
        <v>0.22800000000000001</v>
      </c>
      <c r="DK17" s="36">
        <v>0.40600000000000003</v>
      </c>
      <c r="DL17" s="37"/>
      <c r="DM17" s="35">
        <v>0.11600000000000001</v>
      </c>
      <c r="DN17" s="36">
        <v>0.28000000000000003</v>
      </c>
      <c r="DO17" s="36">
        <v>0.41699999999999998</v>
      </c>
      <c r="DP17" s="36">
        <v>0.626</v>
      </c>
      <c r="DQ17" s="36">
        <v>1.1000000000000001</v>
      </c>
      <c r="DR17" s="37"/>
      <c r="DS17" s="35">
        <v>1.2889999999999999</v>
      </c>
      <c r="DT17" s="36">
        <v>2.1160000000000001</v>
      </c>
      <c r="DU17" s="36">
        <v>2.762</v>
      </c>
      <c r="DV17" s="36">
        <v>3.6869999999999998</v>
      </c>
      <c r="DW17" s="36">
        <v>4.92</v>
      </c>
      <c r="DX17" s="37"/>
    </row>
    <row r="18" spans="1:128" ht="15.5" thickBot="1">
      <c r="A18" s="33">
        <v>5</v>
      </c>
      <c r="B18" s="34">
        <v>0</v>
      </c>
      <c r="C18" s="35">
        <v>2.9000000000000001E-2</v>
      </c>
      <c r="D18" s="36">
        <v>0.106</v>
      </c>
      <c r="E18" s="36">
        <v>0.19500000000000001</v>
      </c>
      <c r="F18" s="36">
        <v>0.312</v>
      </c>
      <c r="G18" s="36">
        <v>0.58299999999999996</v>
      </c>
      <c r="H18" s="37"/>
      <c r="I18" s="35">
        <v>8.3000000000000004E-2</v>
      </c>
      <c r="J18" s="36">
        <v>0.184</v>
      </c>
      <c r="K18" s="36">
        <v>0.23799999999999999</v>
      </c>
      <c r="L18" s="36">
        <v>0.40699999999999997</v>
      </c>
      <c r="M18" s="36">
        <v>0.68100000000000005</v>
      </c>
      <c r="N18" s="37"/>
      <c r="O18" s="35">
        <v>2.9000000000000001E-2</v>
      </c>
      <c r="P18" s="36">
        <v>7.0000000000000007E-2</v>
      </c>
      <c r="Q18" s="36">
        <v>0.111</v>
      </c>
      <c r="R18" s="36">
        <v>0.16200000000000001</v>
      </c>
      <c r="S18" s="36">
        <v>0.28399999999999997</v>
      </c>
      <c r="T18" s="37"/>
      <c r="U18" s="35">
        <v>1.7000000000000001E-2</v>
      </c>
      <c r="V18" s="36">
        <v>3.5000000000000003E-2</v>
      </c>
      <c r="W18" s="36">
        <v>6.3E-2</v>
      </c>
      <c r="X18" s="36">
        <v>9.8000000000000004E-2</v>
      </c>
      <c r="Y18" s="36">
        <v>0.20200000000000001</v>
      </c>
      <c r="Z18" s="37"/>
      <c r="AA18" s="35">
        <v>0.26100000000000001</v>
      </c>
      <c r="AB18" s="36">
        <v>0.53700000000000003</v>
      </c>
      <c r="AC18" s="36">
        <v>0.71399999999999997</v>
      </c>
      <c r="AD18" s="36">
        <v>1.018</v>
      </c>
      <c r="AE18" s="36">
        <v>1.472</v>
      </c>
      <c r="AF18" s="37"/>
      <c r="AG18" s="35">
        <v>2.9000000000000001E-2</v>
      </c>
      <c r="AH18" s="36">
        <v>0.13200000000000001</v>
      </c>
      <c r="AI18" s="36">
        <v>0.24099999999999999</v>
      </c>
      <c r="AJ18" s="36">
        <v>0.379</v>
      </c>
      <c r="AK18" s="36">
        <v>0.65300000000000002</v>
      </c>
      <c r="AL18" s="37"/>
      <c r="AM18" s="35">
        <v>0.251</v>
      </c>
      <c r="AN18" s="36">
        <v>1.25</v>
      </c>
      <c r="AO18" s="36">
        <v>2.1509999999999998</v>
      </c>
      <c r="AP18" s="36">
        <v>3.617</v>
      </c>
      <c r="AQ18" s="36">
        <v>6.4489999999999998</v>
      </c>
      <c r="AR18" s="37"/>
      <c r="AS18" s="35">
        <v>0.68799999999999994</v>
      </c>
      <c r="AT18" s="36">
        <v>1.7849999999999999</v>
      </c>
      <c r="AU18" s="36">
        <v>2.8959999999999999</v>
      </c>
      <c r="AV18" s="36">
        <v>4.3979999999999997</v>
      </c>
      <c r="AW18" s="36">
        <v>7.1719999999999997</v>
      </c>
      <c r="AX18" s="37"/>
      <c r="AY18" s="35">
        <v>0.79400000000000004</v>
      </c>
      <c r="AZ18" s="36">
        <v>1.657</v>
      </c>
      <c r="BA18" s="36">
        <v>2.4990000000000001</v>
      </c>
      <c r="BB18" s="36">
        <v>3.391</v>
      </c>
      <c r="BC18" s="36">
        <v>5.1379999999999999</v>
      </c>
      <c r="BD18" s="37"/>
      <c r="BE18" s="35">
        <v>0.33300000000000002</v>
      </c>
      <c r="BF18" s="36">
        <v>2.2770000000000001</v>
      </c>
      <c r="BG18" s="36">
        <v>5.0309999999999997</v>
      </c>
      <c r="BH18" s="36">
        <v>7.569</v>
      </c>
      <c r="BI18" s="36">
        <v>10.567</v>
      </c>
      <c r="BJ18" s="37"/>
      <c r="BK18" s="35">
        <v>1.1499999999999999</v>
      </c>
      <c r="BL18" s="36">
        <v>2.9510000000000001</v>
      </c>
      <c r="BM18" s="36">
        <v>4.8869999999999996</v>
      </c>
      <c r="BN18" s="36">
        <v>8.1829999999999998</v>
      </c>
      <c r="BO18" s="36">
        <v>12.005000000000001</v>
      </c>
      <c r="BP18" s="37"/>
      <c r="BQ18" s="35">
        <v>3.2589999999999999</v>
      </c>
      <c r="BR18" s="36">
        <v>6.5149999999999997</v>
      </c>
      <c r="BS18" s="36">
        <v>9.5760000000000005</v>
      </c>
      <c r="BT18" s="36">
        <v>12.3</v>
      </c>
      <c r="BU18" s="36">
        <v>16.736000000000001</v>
      </c>
      <c r="BV18" s="37"/>
      <c r="BW18" s="35">
        <v>1.4999999999999999E-2</v>
      </c>
      <c r="BX18" s="36">
        <v>3.1E-2</v>
      </c>
      <c r="BY18" s="36">
        <v>4.9000000000000002E-2</v>
      </c>
      <c r="BZ18" s="36">
        <v>7.6999999999999999E-2</v>
      </c>
      <c r="CA18" s="36">
        <v>0.14499999999999999</v>
      </c>
      <c r="CB18" s="37"/>
      <c r="CC18" s="35">
        <v>2.9000000000000001E-2</v>
      </c>
      <c r="CD18" s="36">
        <v>6.3E-2</v>
      </c>
      <c r="CE18" s="36">
        <v>0.1</v>
      </c>
      <c r="CF18" s="36">
        <v>0.153</v>
      </c>
      <c r="CG18" s="36">
        <v>0.25</v>
      </c>
      <c r="CH18" s="37"/>
      <c r="CI18" s="35">
        <v>2.4E-2</v>
      </c>
      <c r="CJ18" s="36">
        <v>7.2999999999999995E-2</v>
      </c>
      <c r="CK18" s="36">
        <v>0.125</v>
      </c>
      <c r="CL18" s="36">
        <v>0.20200000000000001</v>
      </c>
      <c r="CM18" s="36">
        <v>0.36199999999999999</v>
      </c>
      <c r="CN18" s="37"/>
      <c r="CO18" s="35">
        <v>8.0000000000000002E-3</v>
      </c>
      <c r="CP18" s="36">
        <v>1.4999999999999999E-2</v>
      </c>
      <c r="CQ18" s="36">
        <v>2.4E-2</v>
      </c>
      <c r="CR18" s="36">
        <v>3.6999999999999998E-2</v>
      </c>
      <c r="CS18" s="36">
        <v>6.4000000000000001E-2</v>
      </c>
      <c r="CT18" s="37"/>
      <c r="CU18" s="35">
        <v>8.9999999999999993E-3</v>
      </c>
      <c r="CV18" s="36">
        <v>0.03</v>
      </c>
      <c r="CW18" s="36">
        <v>0.06</v>
      </c>
      <c r="CX18" s="36">
        <v>0.121</v>
      </c>
      <c r="CY18" s="36">
        <v>0.224</v>
      </c>
      <c r="CZ18" s="37"/>
      <c r="DA18" s="35">
        <v>8.8999999999999996E-2</v>
      </c>
      <c r="DB18" s="36">
        <v>0.499</v>
      </c>
      <c r="DC18" s="36">
        <v>0.94499999999999995</v>
      </c>
      <c r="DD18" s="36">
        <v>1.891</v>
      </c>
      <c r="DE18" s="36">
        <v>3.6680000000000001</v>
      </c>
      <c r="DF18" s="37"/>
      <c r="DG18" s="35">
        <v>0.09</v>
      </c>
      <c r="DH18" s="36">
        <v>0.29899999999999999</v>
      </c>
      <c r="DI18" s="36">
        <v>0.54500000000000004</v>
      </c>
      <c r="DJ18" s="36">
        <v>0.92900000000000005</v>
      </c>
      <c r="DK18" s="36">
        <v>1.429</v>
      </c>
      <c r="DL18" s="37"/>
      <c r="DM18" s="35">
        <v>0.41299999999999998</v>
      </c>
      <c r="DN18" s="36">
        <v>1.157</v>
      </c>
      <c r="DO18" s="36">
        <v>1.8129999999999999</v>
      </c>
      <c r="DP18" s="36">
        <v>2.9159999999999999</v>
      </c>
      <c r="DQ18" s="36">
        <v>5.2009999999999996</v>
      </c>
      <c r="DR18" s="37"/>
      <c r="DS18" s="35">
        <v>4.7169999999999996</v>
      </c>
      <c r="DT18" s="36">
        <v>10.102</v>
      </c>
      <c r="DU18" s="36">
        <v>13.038</v>
      </c>
      <c r="DV18" s="36">
        <v>16.837</v>
      </c>
      <c r="DW18" s="36">
        <v>23.102</v>
      </c>
      <c r="DX18" s="37"/>
    </row>
    <row r="19" spans="1:128">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row>
    <row r="20" spans="1:128" ht="15.5" thickBot="1">
      <c r="A20" s="3" t="s">
        <v>347</v>
      </c>
    </row>
    <row r="21" spans="1:128" ht="15.5" thickBot="1">
      <c r="A21" s="4" t="s">
        <v>90</v>
      </c>
      <c r="B21" s="5" t="s">
        <v>91</v>
      </c>
      <c r="C21" s="6" t="s">
        <v>28</v>
      </c>
      <c r="D21" s="7"/>
      <c r="E21" s="7"/>
      <c r="F21" s="7"/>
      <c r="G21" s="7"/>
      <c r="H21" s="8"/>
      <c r="I21" s="6" t="s">
        <v>29</v>
      </c>
      <c r="J21" s="7"/>
      <c r="K21" s="7"/>
      <c r="L21" s="7"/>
      <c r="M21" s="7"/>
      <c r="N21" s="8"/>
      <c r="O21" s="6" t="s">
        <v>30</v>
      </c>
      <c r="P21" s="7"/>
      <c r="Q21" s="7"/>
      <c r="R21" s="7"/>
      <c r="S21" s="7"/>
      <c r="T21" s="8"/>
      <c r="U21" s="6" t="s">
        <v>31</v>
      </c>
      <c r="V21" s="7"/>
      <c r="W21" s="7"/>
      <c r="X21" s="7"/>
      <c r="Y21" s="7"/>
      <c r="Z21" s="8"/>
      <c r="AA21" s="6" t="s">
        <v>32</v>
      </c>
      <c r="AB21" s="7"/>
      <c r="AC21" s="7"/>
      <c r="AD21" s="7"/>
      <c r="AE21" s="7"/>
      <c r="AF21" s="8"/>
      <c r="AG21" s="6" t="s">
        <v>33</v>
      </c>
      <c r="AH21" s="7"/>
      <c r="AI21" s="7"/>
      <c r="AJ21" s="7"/>
      <c r="AK21" s="7"/>
      <c r="AL21" s="8"/>
      <c r="AM21" s="6" t="s">
        <v>34</v>
      </c>
      <c r="AN21" s="7"/>
      <c r="AO21" s="7"/>
      <c r="AP21" s="7"/>
      <c r="AQ21" s="7"/>
      <c r="AR21" s="8"/>
      <c r="AS21" s="6" t="s">
        <v>145</v>
      </c>
      <c r="AT21" s="7"/>
      <c r="AU21" s="7"/>
      <c r="AV21" s="7"/>
      <c r="AW21" s="7"/>
      <c r="AX21" s="8"/>
      <c r="AY21" s="6" t="s">
        <v>35</v>
      </c>
      <c r="AZ21" s="7"/>
      <c r="BA21" s="7"/>
      <c r="BB21" s="7"/>
      <c r="BC21" s="7"/>
      <c r="BD21" s="8"/>
      <c r="BE21" s="6" t="s">
        <v>146</v>
      </c>
      <c r="BF21" s="7"/>
      <c r="BG21" s="7"/>
      <c r="BH21" s="7"/>
      <c r="BI21" s="7"/>
      <c r="BJ21" s="8"/>
      <c r="BK21" s="6" t="s">
        <v>147</v>
      </c>
      <c r="BL21" s="7"/>
      <c r="BM21" s="7"/>
      <c r="BN21" s="7"/>
      <c r="BO21" s="7"/>
      <c r="BP21" s="8"/>
      <c r="BQ21" s="6" t="s">
        <v>148</v>
      </c>
      <c r="BR21" s="7"/>
      <c r="BS21" s="7"/>
      <c r="BT21" s="7"/>
      <c r="BU21" s="7"/>
      <c r="BV21" s="8"/>
      <c r="BW21" s="6" t="s">
        <v>37</v>
      </c>
      <c r="BX21" s="7"/>
      <c r="BY21" s="7"/>
      <c r="BZ21" s="7"/>
      <c r="CA21" s="7"/>
      <c r="CB21" s="8"/>
      <c r="CC21" s="6" t="s">
        <v>38</v>
      </c>
      <c r="CD21" s="7"/>
      <c r="CE21" s="7"/>
      <c r="CF21" s="7"/>
      <c r="CG21" s="7"/>
      <c r="CH21" s="8"/>
      <c r="CI21" s="6" t="s">
        <v>39</v>
      </c>
      <c r="CJ21" s="7"/>
      <c r="CK21" s="7"/>
      <c r="CL21" s="7"/>
      <c r="CM21" s="7"/>
      <c r="CN21" s="8"/>
      <c r="CO21" s="6" t="s">
        <v>40</v>
      </c>
      <c r="CP21" s="7"/>
      <c r="CQ21" s="7"/>
      <c r="CR21" s="7"/>
      <c r="CS21" s="7"/>
      <c r="CT21" s="8"/>
      <c r="CU21" s="6" t="s">
        <v>41</v>
      </c>
      <c r="CV21" s="7"/>
      <c r="CW21" s="7"/>
      <c r="CX21" s="7"/>
      <c r="CY21" s="7"/>
      <c r="CZ21" s="8"/>
      <c r="DA21" s="6" t="s">
        <v>343</v>
      </c>
      <c r="DB21" s="7"/>
      <c r="DC21" s="7"/>
      <c r="DD21" s="7"/>
      <c r="DE21" s="7"/>
      <c r="DF21" s="8"/>
      <c r="DG21" s="6" t="s">
        <v>348</v>
      </c>
      <c r="DH21" s="7"/>
      <c r="DI21" s="7"/>
      <c r="DJ21" s="7"/>
      <c r="DK21" s="7"/>
      <c r="DL21" s="8"/>
      <c r="DM21" s="6" t="s">
        <v>149</v>
      </c>
      <c r="DN21" s="7"/>
      <c r="DO21" s="7"/>
      <c r="DP21" s="7"/>
      <c r="DQ21" s="7"/>
      <c r="DR21" s="8"/>
      <c r="DS21" s="6" t="s">
        <v>150</v>
      </c>
      <c r="DT21" s="7"/>
      <c r="DU21" s="7"/>
      <c r="DV21" s="7"/>
      <c r="DW21" s="7"/>
      <c r="DX21" s="8"/>
    </row>
    <row r="22" spans="1:128" ht="15.5" thickTop="1">
      <c r="A22" s="402" t="s">
        <v>89</v>
      </c>
      <c r="B22" s="403"/>
      <c r="C22" s="9" t="s">
        <v>92</v>
      </c>
      <c r="D22" s="10" t="s">
        <v>93</v>
      </c>
      <c r="E22" s="10" t="s">
        <v>94</v>
      </c>
      <c r="F22" s="10" t="s">
        <v>95</v>
      </c>
      <c r="G22" s="10" t="s">
        <v>96</v>
      </c>
      <c r="H22" s="11" t="s">
        <v>97</v>
      </c>
      <c r="I22" s="9" t="s">
        <v>92</v>
      </c>
      <c r="J22" s="10" t="s">
        <v>93</v>
      </c>
      <c r="K22" s="10" t="s">
        <v>94</v>
      </c>
      <c r="L22" s="10" t="s">
        <v>95</v>
      </c>
      <c r="M22" s="10" t="s">
        <v>96</v>
      </c>
      <c r="N22" s="11" t="s">
        <v>97</v>
      </c>
      <c r="O22" s="9" t="s">
        <v>92</v>
      </c>
      <c r="P22" s="10" t="s">
        <v>93</v>
      </c>
      <c r="Q22" s="10" t="s">
        <v>94</v>
      </c>
      <c r="R22" s="10" t="s">
        <v>95</v>
      </c>
      <c r="S22" s="10" t="s">
        <v>96</v>
      </c>
      <c r="T22" s="11" t="s">
        <v>97</v>
      </c>
      <c r="U22" s="9" t="s">
        <v>92</v>
      </c>
      <c r="V22" s="10" t="s">
        <v>93</v>
      </c>
      <c r="W22" s="10" t="s">
        <v>94</v>
      </c>
      <c r="X22" s="10" t="s">
        <v>95</v>
      </c>
      <c r="Y22" s="10" t="s">
        <v>96</v>
      </c>
      <c r="Z22" s="11" t="s">
        <v>97</v>
      </c>
      <c r="AA22" s="9" t="s">
        <v>92</v>
      </c>
      <c r="AB22" s="10" t="s">
        <v>93</v>
      </c>
      <c r="AC22" s="10" t="s">
        <v>94</v>
      </c>
      <c r="AD22" s="10" t="s">
        <v>95</v>
      </c>
      <c r="AE22" s="10" t="s">
        <v>96</v>
      </c>
      <c r="AF22" s="11" t="s">
        <v>97</v>
      </c>
      <c r="AG22" s="9" t="s">
        <v>92</v>
      </c>
      <c r="AH22" s="10" t="s">
        <v>93</v>
      </c>
      <c r="AI22" s="10" t="s">
        <v>94</v>
      </c>
      <c r="AJ22" s="10" t="s">
        <v>95</v>
      </c>
      <c r="AK22" s="10" t="s">
        <v>96</v>
      </c>
      <c r="AL22" s="11" t="s">
        <v>97</v>
      </c>
      <c r="AM22" s="9" t="s">
        <v>92</v>
      </c>
      <c r="AN22" s="10" t="s">
        <v>93</v>
      </c>
      <c r="AO22" s="10" t="s">
        <v>94</v>
      </c>
      <c r="AP22" s="10" t="s">
        <v>95</v>
      </c>
      <c r="AQ22" s="10" t="s">
        <v>96</v>
      </c>
      <c r="AR22" s="11" t="s">
        <v>97</v>
      </c>
      <c r="AS22" s="9" t="s">
        <v>92</v>
      </c>
      <c r="AT22" s="10" t="s">
        <v>93</v>
      </c>
      <c r="AU22" s="10" t="s">
        <v>94</v>
      </c>
      <c r="AV22" s="10" t="s">
        <v>95</v>
      </c>
      <c r="AW22" s="10" t="s">
        <v>96</v>
      </c>
      <c r="AX22" s="11" t="s">
        <v>97</v>
      </c>
      <c r="AY22" s="9" t="s">
        <v>92</v>
      </c>
      <c r="AZ22" s="10" t="s">
        <v>93</v>
      </c>
      <c r="BA22" s="10" t="s">
        <v>94</v>
      </c>
      <c r="BB22" s="10" t="s">
        <v>95</v>
      </c>
      <c r="BC22" s="10" t="s">
        <v>96</v>
      </c>
      <c r="BD22" s="11" t="s">
        <v>97</v>
      </c>
      <c r="BE22" s="9" t="s">
        <v>92</v>
      </c>
      <c r="BF22" s="10" t="s">
        <v>93</v>
      </c>
      <c r="BG22" s="10" t="s">
        <v>94</v>
      </c>
      <c r="BH22" s="10" t="s">
        <v>95</v>
      </c>
      <c r="BI22" s="10" t="s">
        <v>96</v>
      </c>
      <c r="BJ22" s="11" t="s">
        <v>97</v>
      </c>
      <c r="BK22" s="9" t="s">
        <v>92</v>
      </c>
      <c r="BL22" s="10" t="s">
        <v>93</v>
      </c>
      <c r="BM22" s="10" t="s">
        <v>94</v>
      </c>
      <c r="BN22" s="10" t="s">
        <v>95</v>
      </c>
      <c r="BO22" s="10" t="s">
        <v>96</v>
      </c>
      <c r="BP22" s="11" t="s">
        <v>97</v>
      </c>
      <c r="BQ22" s="9" t="s">
        <v>92</v>
      </c>
      <c r="BR22" s="10" t="s">
        <v>93</v>
      </c>
      <c r="BS22" s="10" t="s">
        <v>94</v>
      </c>
      <c r="BT22" s="10" t="s">
        <v>95</v>
      </c>
      <c r="BU22" s="10" t="s">
        <v>96</v>
      </c>
      <c r="BV22" s="11" t="s">
        <v>97</v>
      </c>
      <c r="BW22" s="9" t="s">
        <v>92</v>
      </c>
      <c r="BX22" s="10" t="s">
        <v>93</v>
      </c>
      <c r="BY22" s="10" t="s">
        <v>94</v>
      </c>
      <c r="BZ22" s="10" t="s">
        <v>95</v>
      </c>
      <c r="CA22" s="10" t="s">
        <v>96</v>
      </c>
      <c r="CB22" s="11" t="s">
        <v>97</v>
      </c>
      <c r="CC22" s="9" t="s">
        <v>92</v>
      </c>
      <c r="CD22" s="10" t="s">
        <v>93</v>
      </c>
      <c r="CE22" s="10" t="s">
        <v>94</v>
      </c>
      <c r="CF22" s="10" t="s">
        <v>95</v>
      </c>
      <c r="CG22" s="10" t="s">
        <v>96</v>
      </c>
      <c r="CH22" s="11" t="s">
        <v>97</v>
      </c>
      <c r="CI22" s="9" t="s">
        <v>92</v>
      </c>
      <c r="CJ22" s="10" t="s">
        <v>93</v>
      </c>
      <c r="CK22" s="10" t="s">
        <v>94</v>
      </c>
      <c r="CL22" s="10" t="s">
        <v>95</v>
      </c>
      <c r="CM22" s="10" t="s">
        <v>96</v>
      </c>
      <c r="CN22" s="11" t="s">
        <v>97</v>
      </c>
      <c r="CO22" s="9" t="s">
        <v>92</v>
      </c>
      <c r="CP22" s="10" t="s">
        <v>93</v>
      </c>
      <c r="CQ22" s="10" t="s">
        <v>94</v>
      </c>
      <c r="CR22" s="10" t="s">
        <v>95</v>
      </c>
      <c r="CS22" s="10" t="s">
        <v>96</v>
      </c>
      <c r="CT22" s="11" t="s">
        <v>97</v>
      </c>
      <c r="CU22" s="9" t="s">
        <v>92</v>
      </c>
      <c r="CV22" s="10" t="s">
        <v>93</v>
      </c>
      <c r="CW22" s="10" t="s">
        <v>94</v>
      </c>
      <c r="CX22" s="10" t="s">
        <v>95</v>
      </c>
      <c r="CY22" s="10" t="s">
        <v>96</v>
      </c>
      <c r="CZ22" s="11" t="s">
        <v>97</v>
      </c>
      <c r="DA22" s="9" t="s">
        <v>92</v>
      </c>
      <c r="DB22" s="10" t="s">
        <v>93</v>
      </c>
      <c r="DC22" s="10" t="s">
        <v>94</v>
      </c>
      <c r="DD22" s="10" t="s">
        <v>95</v>
      </c>
      <c r="DE22" s="10" t="s">
        <v>96</v>
      </c>
      <c r="DF22" s="11" t="s">
        <v>97</v>
      </c>
      <c r="DG22" s="9" t="s">
        <v>92</v>
      </c>
      <c r="DH22" s="10" t="s">
        <v>93</v>
      </c>
      <c r="DI22" s="10" t="s">
        <v>94</v>
      </c>
      <c r="DJ22" s="10" t="s">
        <v>95</v>
      </c>
      <c r="DK22" s="10" t="s">
        <v>96</v>
      </c>
      <c r="DL22" s="11" t="s">
        <v>97</v>
      </c>
      <c r="DM22" s="9" t="s">
        <v>92</v>
      </c>
      <c r="DN22" s="10" t="s">
        <v>93</v>
      </c>
      <c r="DO22" s="10" t="s">
        <v>94</v>
      </c>
      <c r="DP22" s="10" t="s">
        <v>95</v>
      </c>
      <c r="DQ22" s="10" t="s">
        <v>96</v>
      </c>
      <c r="DR22" s="11" t="s">
        <v>97</v>
      </c>
      <c r="DS22" s="9" t="s">
        <v>92</v>
      </c>
      <c r="DT22" s="10" t="s">
        <v>93</v>
      </c>
      <c r="DU22" s="10" t="s">
        <v>94</v>
      </c>
      <c r="DV22" s="10" t="s">
        <v>95</v>
      </c>
      <c r="DW22" s="10" t="s">
        <v>96</v>
      </c>
      <c r="DX22" s="11" t="s">
        <v>97</v>
      </c>
    </row>
    <row r="23" spans="1:128">
      <c r="A23" s="404" t="s">
        <v>98</v>
      </c>
      <c r="B23" s="405"/>
      <c r="C23" s="12" t="s">
        <v>99</v>
      </c>
      <c r="D23" s="13" t="s">
        <v>99</v>
      </c>
      <c r="E23" s="13" t="s">
        <v>99</v>
      </c>
      <c r="F23" s="13" t="s">
        <v>99</v>
      </c>
      <c r="G23" s="13" t="s">
        <v>99</v>
      </c>
      <c r="H23" s="14" t="s">
        <v>100</v>
      </c>
      <c r="I23" s="12" t="s">
        <v>99</v>
      </c>
      <c r="J23" s="13" t="s">
        <v>99</v>
      </c>
      <c r="K23" s="13" t="s">
        <v>99</v>
      </c>
      <c r="L23" s="13" t="s">
        <v>99</v>
      </c>
      <c r="M23" s="13" t="s">
        <v>99</v>
      </c>
      <c r="N23" s="14" t="s">
        <v>100</v>
      </c>
      <c r="O23" s="12" t="s">
        <v>99</v>
      </c>
      <c r="P23" s="13" t="s">
        <v>99</v>
      </c>
      <c r="Q23" s="13" t="s">
        <v>99</v>
      </c>
      <c r="R23" s="13" t="s">
        <v>99</v>
      </c>
      <c r="S23" s="13" t="s">
        <v>99</v>
      </c>
      <c r="T23" s="14" t="s">
        <v>100</v>
      </c>
      <c r="U23" s="12" t="s">
        <v>99</v>
      </c>
      <c r="V23" s="13" t="s">
        <v>99</v>
      </c>
      <c r="W23" s="13" t="s">
        <v>99</v>
      </c>
      <c r="X23" s="13" t="s">
        <v>99</v>
      </c>
      <c r="Y23" s="13" t="s">
        <v>99</v>
      </c>
      <c r="Z23" s="14" t="s">
        <v>100</v>
      </c>
      <c r="AA23" s="12" t="s">
        <v>99</v>
      </c>
      <c r="AB23" s="13" t="s">
        <v>99</v>
      </c>
      <c r="AC23" s="13" t="s">
        <v>99</v>
      </c>
      <c r="AD23" s="13" t="s">
        <v>99</v>
      </c>
      <c r="AE23" s="13" t="s">
        <v>99</v>
      </c>
      <c r="AF23" s="14" t="s">
        <v>100</v>
      </c>
      <c r="AG23" s="12" t="s">
        <v>99</v>
      </c>
      <c r="AH23" s="13" t="s">
        <v>99</v>
      </c>
      <c r="AI23" s="13" t="s">
        <v>99</v>
      </c>
      <c r="AJ23" s="13" t="s">
        <v>99</v>
      </c>
      <c r="AK23" s="13" t="s">
        <v>99</v>
      </c>
      <c r="AL23" s="14" t="s">
        <v>100</v>
      </c>
      <c r="AM23" s="12" t="s">
        <v>99</v>
      </c>
      <c r="AN23" s="13" t="s">
        <v>99</v>
      </c>
      <c r="AO23" s="13" t="s">
        <v>99</v>
      </c>
      <c r="AP23" s="13" t="s">
        <v>99</v>
      </c>
      <c r="AQ23" s="13" t="s">
        <v>99</v>
      </c>
      <c r="AR23" s="14" t="s">
        <v>100</v>
      </c>
      <c r="AS23" s="12" t="s">
        <v>99</v>
      </c>
      <c r="AT23" s="13" t="s">
        <v>99</v>
      </c>
      <c r="AU23" s="13" t="s">
        <v>99</v>
      </c>
      <c r="AV23" s="13" t="s">
        <v>99</v>
      </c>
      <c r="AW23" s="13" t="s">
        <v>99</v>
      </c>
      <c r="AX23" s="14" t="s">
        <v>100</v>
      </c>
      <c r="AY23" s="12" t="s">
        <v>99</v>
      </c>
      <c r="AZ23" s="13" t="s">
        <v>99</v>
      </c>
      <c r="BA23" s="13" t="s">
        <v>99</v>
      </c>
      <c r="BB23" s="13" t="s">
        <v>99</v>
      </c>
      <c r="BC23" s="13" t="s">
        <v>99</v>
      </c>
      <c r="BD23" s="14" t="s">
        <v>100</v>
      </c>
      <c r="BE23" s="12" t="s">
        <v>99</v>
      </c>
      <c r="BF23" s="13" t="s">
        <v>99</v>
      </c>
      <c r="BG23" s="13" t="s">
        <v>99</v>
      </c>
      <c r="BH23" s="13" t="s">
        <v>99</v>
      </c>
      <c r="BI23" s="13" t="s">
        <v>99</v>
      </c>
      <c r="BJ23" s="14" t="s">
        <v>100</v>
      </c>
      <c r="BK23" s="12" t="s">
        <v>99</v>
      </c>
      <c r="BL23" s="13" t="s">
        <v>99</v>
      </c>
      <c r="BM23" s="13" t="s">
        <v>99</v>
      </c>
      <c r="BN23" s="13" t="s">
        <v>99</v>
      </c>
      <c r="BO23" s="13" t="s">
        <v>99</v>
      </c>
      <c r="BP23" s="14" t="s">
        <v>100</v>
      </c>
      <c r="BQ23" s="12" t="s">
        <v>99</v>
      </c>
      <c r="BR23" s="13" t="s">
        <v>99</v>
      </c>
      <c r="BS23" s="13" t="s">
        <v>99</v>
      </c>
      <c r="BT23" s="13" t="s">
        <v>99</v>
      </c>
      <c r="BU23" s="13" t="s">
        <v>99</v>
      </c>
      <c r="BV23" s="14" t="s">
        <v>100</v>
      </c>
      <c r="BW23" s="12" t="s">
        <v>99</v>
      </c>
      <c r="BX23" s="13" t="s">
        <v>99</v>
      </c>
      <c r="BY23" s="13" t="s">
        <v>99</v>
      </c>
      <c r="BZ23" s="13" t="s">
        <v>99</v>
      </c>
      <c r="CA23" s="13" t="s">
        <v>99</v>
      </c>
      <c r="CB23" s="14" t="s">
        <v>100</v>
      </c>
      <c r="CC23" s="12" t="s">
        <v>99</v>
      </c>
      <c r="CD23" s="13" t="s">
        <v>99</v>
      </c>
      <c r="CE23" s="13" t="s">
        <v>99</v>
      </c>
      <c r="CF23" s="13" t="s">
        <v>99</v>
      </c>
      <c r="CG23" s="13" t="s">
        <v>99</v>
      </c>
      <c r="CH23" s="14" t="s">
        <v>100</v>
      </c>
      <c r="CI23" s="12" t="s">
        <v>99</v>
      </c>
      <c r="CJ23" s="13" t="s">
        <v>99</v>
      </c>
      <c r="CK23" s="13" t="s">
        <v>99</v>
      </c>
      <c r="CL23" s="13" t="s">
        <v>99</v>
      </c>
      <c r="CM23" s="13" t="s">
        <v>99</v>
      </c>
      <c r="CN23" s="14" t="s">
        <v>100</v>
      </c>
      <c r="CO23" s="12" t="s">
        <v>99</v>
      </c>
      <c r="CP23" s="13" t="s">
        <v>99</v>
      </c>
      <c r="CQ23" s="13" t="s">
        <v>99</v>
      </c>
      <c r="CR23" s="13" t="s">
        <v>99</v>
      </c>
      <c r="CS23" s="13" t="s">
        <v>99</v>
      </c>
      <c r="CT23" s="14" t="s">
        <v>100</v>
      </c>
      <c r="CU23" s="12" t="s">
        <v>99</v>
      </c>
      <c r="CV23" s="13" t="s">
        <v>99</v>
      </c>
      <c r="CW23" s="13" t="s">
        <v>99</v>
      </c>
      <c r="CX23" s="13" t="s">
        <v>99</v>
      </c>
      <c r="CY23" s="13" t="s">
        <v>99</v>
      </c>
      <c r="CZ23" s="14" t="s">
        <v>100</v>
      </c>
      <c r="DA23" s="12" t="s">
        <v>99</v>
      </c>
      <c r="DB23" s="13" t="s">
        <v>99</v>
      </c>
      <c r="DC23" s="13" t="s">
        <v>99</v>
      </c>
      <c r="DD23" s="13" t="s">
        <v>99</v>
      </c>
      <c r="DE23" s="13" t="s">
        <v>99</v>
      </c>
      <c r="DF23" s="14" t="s">
        <v>100</v>
      </c>
      <c r="DG23" s="12" t="s">
        <v>99</v>
      </c>
      <c r="DH23" s="13" t="s">
        <v>99</v>
      </c>
      <c r="DI23" s="13" t="s">
        <v>99</v>
      </c>
      <c r="DJ23" s="13" t="s">
        <v>99</v>
      </c>
      <c r="DK23" s="13" t="s">
        <v>99</v>
      </c>
      <c r="DL23" s="14" t="s">
        <v>100</v>
      </c>
      <c r="DM23" s="12" t="s">
        <v>99</v>
      </c>
      <c r="DN23" s="13" t="s">
        <v>99</v>
      </c>
      <c r="DO23" s="13" t="s">
        <v>99</v>
      </c>
      <c r="DP23" s="13" t="s">
        <v>99</v>
      </c>
      <c r="DQ23" s="13" t="s">
        <v>99</v>
      </c>
      <c r="DR23" s="14" t="s">
        <v>100</v>
      </c>
      <c r="DS23" s="12" t="s">
        <v>99</v>
      </c>
      <c r="DT23" s="13" t="s">
        <v>99</v>
      </c>
      <c r="DU23" s="13" t="s">
        <v>99</v>
      </c>
      <c r="DV23" s="13" t="s">
        <v>99</v>
      </c>
      <c r="DW23" s="13" t="s">
        <v>99</v>
      </c>
      <c r="DX23" s="14" t="s">
        <v>100</v>
      </c>
    </row>
    <row r="24" spans="1:128" ht="15.5" thickBot="1">
      <c r="A24" s="15"/>
      <c r="B24" s="16" t="s">
        <v>101</v>
      </c>
      <c r="C24" s="17">
        <f>C5</f>
        <v>15</v>
      </c>
      <c r="D24" s="18">
        <f>D5</f>
        <v>30</v>
      </c>
      <c r="E24" s="18">
        <f t="shared" ref="E24:G24" si="83">E5</f>
        <v>50</v>
      </c>
      <c r="F24" s="18">
        <f t="shared" si="83"/>
        <v>65</v>
      </c>
      <c r="G24" s="18">
        <f t="shared" si="83"/>
        <v>80</v>
      </c>
      <c r="H24" s="16">
        <f>H5</f>
        <v>80</v>
      </c>
      <c r="I24" s="17">
        <f>C24</f>
        <v>15</v>
      </c>
      <c r="J24" s="18">
        <f t="shared" ref="J24" si="84">D24</f>
        <v>30</v>
      </c>
      <c r="K24" s="18">
        <f t="shared" ref="K24" si="85">E24</f>
        <v>50</v>
      </c>
      <c r="L24" s="18">
        <f t="shared" ref="L24" si="86">F24</f>
        <v>65</v>
      </c>
      <c r="M24" s="18">
        <f t="shared" ref="M24" si="87">G24</f>
        <v>80</v>
      </c>
      <c r="N24" s="16">
        <f t="shared" ref="N24" si="88">H24</f>
        <v>80</v>
      </c>
      <c r="O24" s="17">
        <f>I24</f>
        <v>15</v>
      </c>
      <c r="P24" s="18">
        <f t="shared" ref="P24" si="89">J24</f>
        <v>30</v>
      </c>
      <c r="Q24" s="18">
        <f t="shared" ref="Q24" si="90">K24</f>
        <v>50</v>
      </c>
      <c r="R24" s="18">
        <f t="shared" ref="R24" si="91">L24</f>
        <v>65</v>
      </c>
      <c r="S24" s="18">
        <f t="shared" ref="S24" si="92">M24</f>
        <v>80</v>
      </c>
      <c r="T24" s="16">
        <f t="shared" ref="T24" si="93">N24</f>
        <v>80</v>
      </c>
      <c r="U24" s="17">
        <f>O24</f>
        <v>15</v>
      </c>
      <c r="V24" s="18">
        <f t="shared" ref="V24" si="94">P24</f>
        <v>30</v>
      </c>
      <c r="W24" s="18">
        <f t="shared" ref="W24" si="95">Q24</f>
        <v>50</v>
      </c>
      <c r="X24" s="18">
        <f t="shared" ref="X24" si="96">R24</f>
        <v>65</v>
      </c>
      <c r="Y24" s="18">
        <f t="shared" ref="Y24" si="97">S24</f>
        <v>80</v>
      </c>
      <c r="Z24" s="16">
        <f t="shared" ref="Z24" si="98">T24</f>
        <v>80</v>
      </c>
      <c r="AA24" s="17">
        <f>U24</f>
        <v>15</v>
      </c>
      <c r="AB24" s="18">
        <f t="shared" ref="AB24" si="99">V24</f>
        <v>30</v>
      </c>
      <c r="AC24" s="18">
        <f t="shared" ref="AC24" si="100">W24</f>
        <v>50</v>
      </c>
      <c r="AD24" s="18">
        <f t="shared" ref="AD24" si="101">X24</f>
        <v>65</v>
      </c>
      <c r="AE24" s="18">
        <f t="shared" ref="AE24" si="102">Y24</f>
        <v>80</v>
      </c>
      <c r="AF24" s="16">
        <f t="shared" ref="AF24" si="103">Z24</f>
        <v>80</v>
      </c>
      <c r="AG24" s="17">
        <f>AA24</f>
        <v>15</v>
      </c>
      <c r="AH24" s="18">
        <f t="shared" ref="AH24" si="104">AB24</f>
        <v>30</v>
      </c>
      <c r="AI24" s="18">
        <f t="shared" ref="AI24" si="105">AC24</f>
        <v>50</v>
      </c>
      <c r="AJ24" s="18">
        <f t="shared" ref="AJ24" si="106">AD24</f>
        <v>65</v>
      </c>
      <c r="AK24" s="18">
        <f t="shared" ref="AK24" si="107">AE24</f>
        <v>80</v>
      </c>
      <c r="AL24" s="16">
        <f t="shared" ref="AL24" si="108">AF24</f>
        <v>80</v>
      </c>
      <c r="AM24" s="17">
        <f>AG24</f>
        <v>15</v>
      </c>
      <c r="AN24" s="18">
        <f t="shared" ref="AN24" si="109">AH24</f>
        <v>30</v>
      </c>
      <c r="AO24" s="18">
        <f t="shared" ref="AO24" si="110">AI24</f>
        <v>50</v>
      </c>
      <c r="AP24" s="18">
        <f t="shared" ref="AP24" si="111">AJ24</f>
        <v>65</v>
      </c>
      <c r="AQ24" s="18">
        <f t="shared" ref="AQ24" si="112">AK24</f>
        <v>80</v>
      </c>
      <c r="AR24" s="16">
        <f t="shared" ref="AR24" si="113">AL24</f>
        <v>80</v>
      </c>
      <c r="AS24" s="17">
        <f>AM24</f>
        <v>15</v>
      </c>
      <c r="AT24" s="18">
        <f t="shared" ref="AT24" si="114">AN24</f>
        <v>30</v>
      </c>
      <c r="AU24" s="18">
        <f t="shared" ref="AU24" si="115">AO24</f>
        <v>50</v>
      </c>
      <c r="AV24" s="18">
        <f t="shared" ref="AV24" si="116">AP24</f>
        <v>65</v>
      </c>
      <c r="AW24" s="18">
        <f t="shared" ref="AW24" si="117">AQ24</f>
        <v>80</v>
      </c>
      <c r="AX24" s="16">
        <f t="shared" ref="AX24" si="118">AR24</f>
        <v>80</v>
      </c>
      <c r="AY24" s="17">
        <f>AS24</f>
        <v>15</v>
      </c>
      <c r="AZ24" s="18">
        <f t="shared" ref="AZ24" si="119">AT24</f>
        <v>30</v>
      </c>
      <c r="BA24" s="18">
        <f t="shared" ref="BA24" si="120">AU24</f>
        <v>50</v>
      </c>
      <c r="BB24" s="18">
        <f t="shared" ref="BB24" si="121">AV24</f>
        <v>65</v>
      </c>
      <c r="BC24" s="18">
        <f t="shared" ref="BC24" si="122">AW24</f>
        <v>80</v>
      </c>
      <c r="BD24" s="16">
        <f t="shared" ref="BD24" si="123">AX24</f>
        <v>80</v>
      </c>
      <c r="BE24" s="17">
        <f>AY24</f>
        <v>15</v>
      </c>
      <c r="BF24" s="18">
        <f t="shared" ref="BF24" si="124">AZ24</f>
        <v>30</v>
      </c>
      <c r="BG24" s="18">
        <f t="shared" ref="BG24" si="125">BA24</f>
        <v>50</v>
      </c>
      <c r="BH24" s="18">
        <f t="shared" ref="BH24" si="126">BB24</f>
        <v>65</v>
      </c>
      <c r="BI24" s="18">
        <f t="shared" ref="BI24" si="127">BC24</f>
        <v>80</v>
      </c>
      <c r="BJ24" s="16">
        <f t="shared" ref="BJ24" si="128">BD24</f>
        <v>80</v>
      </c>
      <c r="BK24" s="17">
        <f>BE24</f>
        <v>15</v>
      </c>
      <c r="BL24" s="18">
        <f t="shared" ref="BL24" si="129">BF24</f>
        <v>30</v>
      </c>
      <c r="BM24" s="18">
        <f t="shared" ref="BM24" si="130">BG24</f>
        <v>50</v>
      </c>
      <c r="BN24" s="18">
        <f t="shared" ref="BN24" si="131">BH24</f>
        <v>65</v>
      </c>
      <c r="BO24" s="18">
        <f t="shared" ref="BO24" si="132">BI24</f>
        <v>80</v>
      </c>
      <c r="BP24" s="16">
        <f t="shared" ref="BP24" si="133">BJ24</f>
        <v>80</v>
      </c>
      <c r="BQ24" s="17">
        <f>BK24</f>
        <v>15</v>
      </c>
      <c r="BR24" s="18">
        <f t="shared" ref="BR24" si="134">BL24</f>
        <v>30</v>
      </c>
      <c r="BS24" s="18">
        <f t="shared" ref="BS24" si="135">BM24</f>
        <v>50</v>
      </c>
      <c r="BT24" s="18">
        <f t="shared" ref="BT24" si="136">BN24</f>
        <v>65</v>
      </c>
      <c r="BU24" s="18">
        <f t="shared" ref="BU24" si="137">BO24</f>
        <v>80</v>
      </c>
      <c r="BV24" s="16">
        <f t="shared" ref="BV24" si="138">BP24</f>
        <v>80</v>
      </c>
      <c r="BW24" s="17">
        <f>BQ24</f>
        <v>15</v>
      </c>
      <c r="BX24" s="18">
        <f t="shared" ref="BX24" si="139">BR24</f>
        <v>30</v>
      </c>
      <c r="BY24" s="18">
        <f t="shared" ref="BY24" si="140">BS24</f>
        <v>50</v>
      </c>
      <c r="BZ24" s="18">
        <f t="shared" ref="BZ24" si="141">BT24</f>
        <v>65</v>
      </c>
      <c r="CA24" s="18">
        <f t="shared" ref="CA24" si="142">BU24</f>
        <v>80</v>
      </c>
      <c r="CB24" s="16">
        <f t="shared" ref="CB24" si="143">BV24</f>
        <v>80</v>
      </c>
      <c r="CC24" s="17">
        <f>BW24</f>
        <v>15</v>
      </c>
      <c r="CD24" s="18">
        <f t="shared" ref="CD24" si="144">BX24</f>
        <v>30</v>
      </c>
      <c r="CE24" s="18">
        <f t="shared" ref="CE24" si="145">BY24</f>
        <v>50</v>
      </c>
      <c r="CF24" s="18">
        <f t="shared" ref="CF24" si="146">BZ24</f>
        <v>65</v>
      </c>
      <c r="CG24" s="18">
        <f t="shared" ref="CG24" si="147">CA24</f>
        <v>80</v>
      </c>
      <c r="CH24" s="16">
        <f t="shared" ref="CH24" si="148">CB24</f>
        <v>80</v>
      </c>
      <c r="CI24" s="17">
        <f>CC24</f>
        <v>15</v>
      </c>
      <c r="CJ24" s="18">
        <f t="shared" ref="CJ24" si="149">CD24</f>
        <v>30</v>
      </c>
      <c r="CK24" s="18">
        <f t="shared" ref="CK24" si="150">CE24</f>
        <v>50</v>
      </c>
      <c r="CL24" s="18">
        <f t="shared" ref="CL24" si="151">CF24</f>
        <v>65</v>
      </c>
      <c r="CM24" s="18">
        <f t="shared" ref="CM24" si="152">CG24</f>
        <v>80</v>
      </c>
      <c r="CN24" s="16">
        <f t="shared" ref="CN24" si="153">CH24</f>
        <v>80</v>
      </c>
      <c r="CO24" s="17">
        <f>CI24</f>
        <v>15</v>
      </c>
      <c r="CP24" s="18">
        <f t="shared" ref="CP24" si="154">CJ24</f>
        <v>30</v>
      </c>
      <c r="CQ24" s="18">
        <f t="shared" ref="CQ24" si="155">CK24</f>
        <v>50</v>
      </c>
      <c r="CR24" s="18">
        <f t="shared" ref="CR24" si="156">CL24</f>
        <v>65</v>
      </c>
      <c r="CS24" s="18">
        <f t="shared" ref="CS24" si="157">CM24</f>
        <v>80</v>
      </c>
      <c r="CT24" s="16">
        <f t="shared" ref="CT24" si="158">CN24</f>
        <v>80</v>
      </c>
      <c r="CU24" s="17">
        <f>CO24</f>
        <v>15</v>
      </c>
      <c r="CV24" s="18">
        <f t="shared" ref="CV24" si="159">CP24</f>
        <v>30</v>
      </c>
      <c r="CW24" s="18">
        <f t="shared" ref="CW24" si="160">CQ24</f>
        <v>50</v>
      </c>
      <c r="CX24" s="18">
        <f t="shared" ref="CX24" si="161">CR24</f>
        <v>65</v>
      </c>
      <c r="CY24" s="18">
        <f t="shared" ref="CY24" si="162">CS24</f>
        <v>80</v>
      </c>
      <c r="CZ24" s="16">
        <f t="shared" ref="CZ24" si="163">CT24</f>
        <v>80</v>
      </c>
      <c r="DA24" s="17">
        <f t="shared" ref="DA24:DL24" si="164">CO24</f>
        <v>15</v>
      </c>
      <c r="DB24" s="18">
        <f t="shared" si="164"/>
        <v>30</v>
      </c>
      <c r="DC24" s="18">
        <f t="shared" si="164"/>
        <v>50</v>
      </c>
      <c r="DD24" s="18">
        <f t="shared" si="164"/>
        <v>65</v>
      </c>
      <c r="DE24" s="18">
        <f t="shared" si="164"/>
        <v>80</v>
      </c>
      <c r="DF24" s="16">
        <f t="shared" si="164"/>
        <v>80</v>
      </c>
      <c r="DG24" s="17">
        <f t="shared" si="164"/>
        <v>15</v>
      </c>
      <c r="DH24" s="18">
        <f t="shared" si="164"/>
        <v>30</v>
      </c>
      <c r="DI24" s="18">
        <f t="shared" si="164"/>
        <v>50</v>
      </c>
      <c r="DJ24" s="18">
        <f t="shared" si="164"/>
        <v>65</v>
      </c>
      <c r="DK24" s="18">
        <f t="shared" si="164"/>
        <v>80</v>
      </c>
      <c r="DL24" s="16">
        <f t="shared" si="164"/>
        <v>80</v>
      </c>
      <c r="DM24" s="17">
        <f>DG24</f>
        <v>15</v>
      </c>
      <c r="DN24" s="18">
        <f t="shared" ref="DN24" si="165">DH24</f>
        <v>30</v>
      </c>
      <c r="DO24" s="18">
        <f t="shared" ref="DO24" si="166">DI24</f>
        <v>50</v>
      </c>
      <c r="DP24" s="18">
        <f t="shared" ref="DP24" si="167">DJ24</f>
        <v>65</v>
      </c>
      <c r="DQ24" s="18">
        <f t="shared" ref="DQ24" si="168">DK24</f>
        <v>80</v>
      </c>
      <c r="DR24" s="16">
        <f t="shared" ref="DR24" si="169">DL24</f>
        <v>80</v>
      </c>
      <c r="DS24" s="17">
        <f>DM24</f>
        <v>15</v>
      </c>
      <c r="DT24" s="18">
        <f t="shared" ref="DT24" si="170">DN24</f>
        <v>30</v>
      </c>
      <c r="DU24" s="18">
        <f t="shared" ref="DU24" si="171">DO24</f>
        <v>50</v>
      </c>
      <c r="DV24" s="18">
        <f t="shared" ref="DV24" si="172">DP24</f>
        <v>65</v>
      </c>
      <c r="DW24" s="18">
        <f t="shared" ref="DW24" si="173">DQ24</f>
        <v>80</v>
      </c>
      <c r="DX24" s="16">
        <f t="shared" ref="DX24" si="174">DR24</f>
        <v>80</v>
      </c>
    </row>
    <row r="25" spans="1:128" ht="15.5" thickTop="1">
      <c r="A25" s="19">
        <v>1</v>
      </c>
      <c r="B25" s="20">
        <v>0</v>
      </c>
      <c r="C25" s="21">
        <v>6.0999999999999999E-2</v>
      </c>
      <c r="D25" s="22">
        <v>0.16400000000000001</v>
      </c>
      <c r="E25" s="22">
        <v>0.30199999999999999</v>
      </c>
      <c r="F25" s="22">
        <v>0.621</v>
      </c>
      <c r="G25" s="22">
        <v>1.21</v>
      </c>
      <c r="H25" s="23"/>
      <c r="I25" s="21">
        <v>8.8999999999999996E-2</v>
      </c>
      <c r="J25" s="22">
        <v>0.24099999999999999</v>
      </c>
      <c r="K25" s="22">
        <v>0.44500000000000001</v>
      </c>
      <c r="L25" s="22">
        <v>0.71</v>
      </c>
      <c r="M25" s="22">
        <v>1.1859999999999999</v>
      </c>
      <c r="N25" s="23"/>
      <c r="O25" s="21">
        <v>7.0000000000000007E-2</v>
      </c>
      <c r="P25" s="22">
        <v>0.153</v>
      </c>
      <c r="Q25" s="22">
        <v>0.249</v>
      </c>
      <c r="R25" s="22">
        <v>0.39900000000000002</v>
      </c>
      <c r="S25" s="22">
        <v>0.61899999999999999</v>
      </c>
      <c r="T25" s="23"/>
      <c r="U25" s="21">
        <v>0.05</v>
      </c>
      <c r="V25" s="22">
        <v>7.9000000000000001E-2</v>
      </c>
      <c r="W25" s="22">
        <v>0.121</v>
      </c>
      <c r="X25" s="22">
        <v>0.182</v>
      </c>
      <c r="Y25" s="22">
        <v>0.30499999999999999</v>
      </c>
      <c r="Z25" s="23"/>
      <c r="AA25" s="21">
        <v>0.155</v>
      </c>
      <c r="AB25" s="22">
        <v>0.32200000000000001</v>
      </c>
      <c r="AC25" s="22">
        <v>0.48399999999999999</v>
      </c>
      <c r="AD25" s="22">
        <v>0.68100000000000005</v>
      </c>
      <c r="AE25" s="22">
        <v>1.17</v>
      </c>
      <c r="AF25" s="23"/>
      <c r="AG25" s="21">
        <v>0.155</v>
      </c>
      <c r="AH25" s="22">
        <v>0.42799999999999999</v>
      </c>
      <c r="AI25" s="22">
        <v>0.70899999999999996</v>
      </c>
      <c r="AJ25" s="22">
        <v>1.0649999999999999</v>
      </c>
      <c r="AK25" s="22">
        <v>1.8340000000000001</v>
      </c>
      <c r="AL25" s="23"/>
      <c r="AM25" s="21">
        <v>0.6</v>
      </c>
      <c r="AN25" s="22">
        <v>1.839</v>
      </c>
      <c r="AO25" s="22">
        <v>3.1110000000000002</v>
      </c>
      <c r="AP25" s="22">
        <v>4.45</v>
      </c>
      <c r="AQ25" s="22">
        <v>6.3929999999999998</v>
      </c>
      <c r="AR25" s="23"/>
      <c r="AS25" s="21">
        <v>1.2370000000000001</v>
      </c>
      <c r="AT25" s="22">
        <v>3.0459999999999998</v>
      </c>
      <c r="AU25" s="22">
        <v>4.6459999999999999</v>
      </c>
      <c r="AV25" s="22">
        <v>6.25</v>
      </c>
      <c r="AW25" s="22">
        <v>8.6259999999999994</v>
      </c>
      <c r="AX25" s="23"/>
      <c r="AY25" s="21">
        <v>8.6999999999999994E-2</v>
      </c>
      <c r="AZ25" s="22">
        <v>0.32900000000000001</v>
      </c>
      <c r="BA25" s="22">
        <v>0.69199999999999995</v>
      </c>
      <c r="BB25" s="22">
        <v>1.266</v>
      </c>
      <c r="BC25" s="22">
        <v>2.7669999999999999</v>
      </c>
      <c r="BD25" s="23"/>
      <c r="BE25" s="21">
        <v>7.6999999999999999E-2</v>
      </c>
      <c r="BF25" s="22">
        <v>0.28899999999999998</v>
      </c>
      <c r="BG25" s="22">
        <v>0.59499999999999997</v>
      </c>
      <c r="BH25" s="22">
        <v>1.3979999999999999</v>
      </c>
      <c r="BI25" s="22">
        <v>2.6219999999999999</v>
      </c>
      <c r="BJ25" s="23"/>
      <c r="BK25" s="21">
        <v>0.106</v>
      </c>
      <c r="BL25" s="22">
        <v>0.42799999999999999</v>
      </c>
      <c r="BM25" s="22">
        <v>0.89700000000000002</v>
      </c>
      <c r="BN25" s="22">
        <v>1.621</v>
      </c>
      <c r="BO25" s="22">
        <v>3.1669999999999998</v>
      </c>
      <c r="BP25" s="23"/>
      <c r="BQ25" s="21">
        <v>2.0510000000000002</v>
      </c>
      <c r="BR25" s="22">
        <v>3.944</v>
      </c>
      <c r="BS25" s="22">
        <v>5.6</v>
      </c>
      <c r="BT25" s="22">
        <v>7.35</v>
      </c>
      <c r="BU25" s="22">
        <v>9.9469999999999992</v>
      </c>
      <c r="BV25" s="23"/>
      <c r="BW25" s="21">
        <v>4.2000000000000003E-2</v>
      </c>
      <c r="BX25" s="22">
        <v>6.8000000000000005E-2</v>
      </c>
      <c r="BY25" s="22">
        <v>8.6999999999999994E-2</v>
      </c>
      <c r="BZ25" s="22">
        <v>0.15</v>
      </c>
      <c r="CA25" s="22">
        <v>0.27</v>
      </c>
      <c r="CB25" s="23"/>
      <c r="CC25" s="21">
        <v>5.7000000000000002E-2</v>
      </c>
      <c r="CD25" s="22">
        <v>0.107</v>
      </c>
      <c r="CE25" s="22">
        <v>0.18099999999999999</v>
      </c>
      <c r="CF25" s="22">
        <v>0.315</v>
      </c>
      <c r="CG25" s="22">
        <v>0.53900000000000003</v>
      </c>
      <c r="CH25" s="23"/>
      <c r="CI25" s="21">
        <v>8.1000000000000003E-2</v>
      </c>
      <c r="CJ25" s="22">
        <v>0.21099999999999999</v>
      </c>
      <c r="CK25" s="22">
        <v>0.378</v>
      </c>
      <c r="CL25" s="22">
        <v>0.59499999999999997</v>
      </c>
      <c r="CM25" s="22">
        <v>0.93300000000000005</v>
      </c>
      <c r="CN25" s="23"/>
      <c r="CO25" s="21">
        <v>4.4999999999999998E-2</v>
      </c>
      <c r="CP25" s="22">
        <v>0.1</v>
      </c>
      <c r="CQ25" s="22">
        <v>0.191</v>
      </c>
      <c r="CR25" s="22">
        <v>0.29099999999999998</v>
      </c>
      <c r="CS25" s="22">
        <v>0.60899999999999999</v>
      </c>
      <c r="CT25" s="23"/>
      <c r="CU25" s="21">
        <v>7.2999999999999995E-2</v>
      </c>
      <c r="CV25" s="22">
        <v>0.20300000000000001</v>
      </c>
      <c r="CW25" s="22">
        <v>0.43</v>
      </c>
      <c r="CX25" s="22">
        <v>0.84199999999999997</v>
      </c>
      <c r="CY25" s="22">
        <v>1.5369999999999999</v>
      </c>
      <c r="CZ25" s="23"/>
      <c r="DA25" s="168"/>
      <c r="DB25" s="169"/>
      <c r="DC25" s="169"/>
      <c r="DD25" s="169"/>
      <c r="DE25" s="169"/>
      <c r="DF25" s="170"/>
      <c r="DG25" s="21">
        <v>0.20699999999999999</v>
      </c>
      <c r="DH25" s="22">
        <v>0.625</v>
      </c>
      <c r="DI25" s="22">
        <v>1.0649999999999999</v>
      </c>
      <c r="DJ25" s="22">
        <v>1.7490000000000001</v>
      </c>
      <c r="DK25" s="22">
        <v>2.8959999999999999</v>
      </c>
      <c r="DL25" s="23"/>
      <c r="DM25" s="21">
        <v>0.42499999999999999</v>
      </c>
      <c r="DN25" s="22">
        <v>1.1220000000000001</v>
      </c>
      <c r="DO25" s="22">
        <v>1.8</v>
      </c>
      <c r="DP25" s="22">
        <v>2.6960000000000002</v>
      </c>
      <c r="DQ25" s="22">
        <v>4.1150000000000002</v>
      </c>
      <c r="DR25" s="23"/>
      <c r="DS25" s="21">
        <v>2.98</v>
      </c>
      <c r="DT25" s="22">
        <v>6.1139999999999999</v>
      </c>
      <c r="DU25" s="22">
        <v>8.4619999999999997</v>
      </c>
      <c r="DV25" s="22">
        <v>11.198</v>
      </c>
      <c r="DW25" s="22">
        <v>15.435</v>
      </c>
      <c r="DX25" s="23"/>
    </row>
    <row r="26" spans="1:128">
      <c r="A26" s="19">
        <v>1</v>
      </c>
      <c r="B26" s="24">
        <v>1</v>
      </c>
      <c r="C26" s="21">
        <v>0.03</v>
      </c>
      <c r="D26" s="22">
        <v>0.108</v>
      </c>
      <c r="E26" s="22">
        <v>0.20200000000000001</v>
      </c>
      <c r="F26" s="22">
        <v>0.39100000000000001</v>
      </c>
      <c r="G26" s="22">
        <v>0.77400000000000002</v>
      </c>
      <c r="H26" s="23"/>
      <c r="I26" s="21">
        <v>8.1000000000000003E-2</v>
      </c>
      <c r="J26" s="22">
        <v>0.29499999999999998</v>
      </c>
      <c r="K26" s="22">
        <v>0.54100000000000004</v>
      </c>
      <c r="L26" s="22">
        <v>0.77900000000000003</v>
      </c>
      <c r="M26" s="22">
        <v>1.29</v>
      </c>
      <c r="N26" s="23"/>
      <c r="O26" s="21">
        <v>0.06</v>
      </c>
      <c r="P26" s="22">
        <v>0.14099999999999999</v>
      </c>
      <c r="Q26" s="22">
        <v>0.24</v>
      </c>
      <c r="R26" s="22">
        <v>0.34200000000000003</v>
      </c>
      <c r="S26" s="22">
        <v>0.51800000000000002</v>
      </c>
      <c r="T26" s="23"/>
      <c r="U26" s="21">
        <v>2.9000000000000001E-2</v>
      </c>
      <c r="V26" s="22">
        <v>5.7000000000000002E-2</v>
      </c>
      <c r="W26" s="22">
        <v>8.4000000000000005E-2</v>
      </c>
      <c r="X26" s="22">
        <v>0.13200000000000001</v>
      </c>
      <c r="Y26" s="22">
        <v>0.22800000000000001</v>
      </c>
      <c r="Z26" s="23"/>
      <c r="AA26" s="21">
        <v>0.17599999999999999</v>
      </c>
      <c r="AB26" s="22">
        <v>0.29499999999999998</v>
      </c>
      <c r="AC26" s="22">
        <v>0.41499999999999998</v>
      </c>
      <c r="AD26" s="22">
        <v>0.57299999999999995</v>
      </c>
      <c r="AE26" s="22">
        <v>0.93300000000000005</v>
      </c>
      <c r="AF26" s="23"/>
      <c r="AG26" s="21">
        <v>0.19600000000000001</v>
      </c>
      <c r="AH26" s="22">
        <v>0.49199999999999999</v>
      </c>
      <c r="AI26" s="22">
        <v>0.78100000000000003</v>
      </c>
      <c r="AJ26" s="22">
        <v>1.175</v>
      </c>
      <c r="AK26" s="22">
        <v>1.9159999999999999</v>
      </c>
      <c r="AL26" s="23"/>
      <c r="AM26" s="21">
        <v>0.56299999999999994</v>
      </c>
      <c r="AN26" s="22">
        <v>1.66</v>
      </c>
      <c r="AO26" s="22">
        <v>2.621</v>
      </c>
      <c r="AP26" s="22">
        <v>3.6040000000000001</v>
      </c>
      <c r="AQ26" s="22">
        <v>4.6980000000000004</v>
      </c>
      <c r="AR26" s="23"/>
      <c r="AS26" s="21">
        <v>1.409</v>
      </c>
      <c r="AT26" s="22">
        <v>3.2509999999999999</v>
      </c>
      <c r="AU26" s="22">
        <v>4.5119999999999996</v>
      </c>
      <c r="AV26" s="22">
        <v>5.7149999999999999</v>
      </c>
      <c r="AW26" s="22">
        <v>7.4089999999999998</v>
      </c>
      <c r="AX26" s="23"/>
      <c r="AY26" s="21">
        <v>5.2999999999999999E-2</v>
      </c>
      <c r="AZ26" s="22">
        <v>0.23100000000000001</v>
      </c>
      <c r="BA26" s="22">
        <v>0.51100000000000001</v>
      </c>
      <c r="BB26" s="22">
        <v>0.96299999999999997</v>
      </c>
      <c r="BC26" s="22">
        <v>1.9550000000000001</v>
      </c>
      <c r="BD26" s="23"/>
      <c r="BE26" s="21">
        <v>3.1E-2</v>
      </c>
      <c r="BF26" s="22">
        <v>0.122</v>
      </c>
      <c r="BG26" s="22">
        <v>0.33400000000000002</v>
      </c>
      <c r="BH26" s="22">
        <v>1.014</v>
      </c>
      <c r="BI26" s="22">
        <v>1.595</v>
      </c>
      <c r="BJ26" s="23"/>
      <c r="BK26" s="21">
        <v>6.0999999999999999E-2</v>
      </c>
      <c r="BL26" s="22">
        <v>0.29299999999999998</v>
      </c>
      <c r="BM26" s="22">
        <v>0.63</v>
      </c>
      <c r="BN26" s="22">
        <v>1.129</v>
      </c>
      <c r="BO26" s="22">
        <v>2.2639999999999998</v>
      </c>
      <c r="BP26" s="23"/>
      <c r="BQ26" s="21">
        <v>2.0510000000000002</v>
      </c>
      <c r="BR26" s="22">
        <v>3.8109999999999999</v>
      </c>
      <c r="BS26" s="22">
        <v>5.12</v>
      </c>
      <c r="BT26" s="22">
        <v>6.415</v>
      </c>
      <c r="BU26" s="22">
        <v>8.3529999999999998</v>
      </c>
      <c r="BV26" s="23"/>
      <c r="BW26" s="21">
        <v>2.7E-2</v>
      </c>
      <c r="BX26" s="22">
        <v>3.1E-2</v>
      </c>
      <c r="BY26" s="22">
        <v>5.3999999999999999E-2</v>
      </c>
      <c r="BZ26" s="22">
        <v>8.5000000000000006E-2</v>
      </c>
      <c r="CA26" s="22">
        <v>0.16400000000000001</v>
      </c>
      <c r="CB26" s="23"/>
      <c r="CC26" s="21">
        <v>3.1E-2</v>
      </c>
      <c r="CD26" s="22">
        <v>9.1999999999999998E-2</v>
      </c>
      <c r="CE26" s="22">
        <v>0.16</v>
      </c>
      <c r="CF26" s="22">
        <v>0.28199999999999997</v>
      </c>
      <c r="CG26" s="22">
        <v>0.45100000000000001</v>
      </c>
      <c r="CH26" s="23"/>
      <c r="CI26" s="21">
        <v>0.09</v>
      </c>
      <c r="CJ26" s="22">
        <v>0.26</v>
      </c>
      <c r="CK26" s="22">
        <v>0.39100000000000001</v>
      </c>
      <c r="CL26" s="22">
        <v>0.57799999999999996</v>
      </c>
      <c r="CM26" s="22">
        <v>0.85399999999999998</v>
      </c>
      <c r="CN26" s="23"/>
      <c r="CO26" s="21">
        <v>2.1000000000000001E-2</v>
      </c>
      <c r="CP26" s="22">
        <v>0.158</v>
      </c>
      <c r="CQ26" s="22">
        <v>0.35899999999999999</v>
      </c>
      <c r="CR26" s="22">
        <v>0.43099999999999999</v>
      </c>
      <c r="CS26" s="22">
        <v>1.0820000000000001</v>
      </c>
      <c r="CT26" s="23"/>
      <c r="CU26" s="21">
        <v>6.6000000000000003E-2</v>
      </c>
      <c r="CV26" s="22">
        <v>0.157</v>
      </c>
      <c r="CW26" s="22">
        <v>0.34799999999999998</v>
      </c>
      <c r="CX26" s="22">
        <v>0.68899999999999995</v>
      </c>
      <c r="CY26" s="22">
        <v>1.258</v>
      </c>
      <c r="CZ26" s="23"/>
      <c r="DA26" s="171"/>
      <c r="DB26" s="172"/>
      <c r="DC26" s="172"/>
      <c r="DD26" s="172"/>
      <c r="DE26" s="172"/>
      <c r="DF26" s="173"/>
      <c r="DG26" s="21">
        <v>0.251</v>
      </c>
      <c r="DH26" s="22">
        <v>0.67800000000000005</v>
      </c>
      <c r="DI26" s="22">
        <v>1.1060000000000001</v>
      </c>
      <c r="DJ26" s="22">
        <v>1.62</v>
      </c>
      <c r="DK26" s="22">
        <v>2.4359999999999999</v>
      </c>
      <c r="DL26" s="23"/>
      <c r="DM26" s="21">
        <v>0.51</v>
      </c>
      <c r="DN26" s="22">
        <v>1.1379999999999999</v>
      </c>
      <c r="DO26" s="22">
        <v>1.7869999999999999</v>
      </c>
      <c r="DP26" s="22">
        <v>2.468</v>
      </c>
      <c r="DQ26" s="22">
        <v>3.6240000000000001</v>
      </c>
      <c r="DR26" s="23"/>
      <c r="DS26" s="21">
        <v>3.0089999999999999</v>
      </c>
      <c r="DT26" s="22">
        <v>5.78</v>
      </c>
      <c r="DU26" s="22">
        <v>7.5640000000000001</v>
      </c>
      <c r="DV26" s="22">
        <v>9.4640000000000004</v>
      </c>
      <c r="DW26" s="22">
        <v>12.881</v>
      </c>
      <c r="DX26" s="23"/>
    </row>
    <row r="27" spans="1:128">
      <c r="A27" s="19">
        <v>1</v>
      </c>
      <c r="B27" s="24">
        <v>2</v>
      </c>
      <c r="C27" s="25">
        <v>2.4E-2</v>
      </c>
      <c r="D27" s="26">
        <v>0.114</v>
      </c>
      <c r="E27" s="26">
        <v>0.191</v>
      </c>
      <c r="F27" s="26">
        <v>0.31</v>
      </c>
      <c r="G27" s="26">
        <v>0.747</v>
      </c>
      <c r="H27" s="27"/>
      <c r="I27" s="25">
        <v>0.114</v>
      </c>
      <c r="J27" s="26">
        <v>0.248</v>
      </c>
      <c r="K27" s="26">
        <v>0.41599999999999998</v>
      </c>
      <c r="L27" s="26">
        <v>0.78</v>
      </c>
      <c r="M27" s="26">
        <v>1.2949999999999999</v>
      </c>
      <c r="N27" s="27"/>
      <c r="O27" s="25">
        <v>6.0999999999999999E-2</v>
      </c>
      <c r="P27" s="26">
        <v>0.13900000000000001</v>
      </c>
      <c r="Q27" s="26">
        <v>0.22</v>
      </c>
      <c r="R27" s="26">
        <v>0.33900000000000002</v>
      </c>
      <c r="S27" s="26">
        <v>0.52400000000000002</v>
      </c>
      <c r="T27" s="27"/>
      <c r="U27" s="25">
        <v>2.4E-2</v>
      </c>
      <c r="V27" s="26">
        <v>6.3E-2</v>
      </c>
      <c r="W27" s="26">
        <v>9.0999999999999998E-2</v>
      </c>
      <c r="X27" s="26">
        <v>0.124</v>
      </c>
      <c r="Y27" s="26">
        <v>0.21199999999999999</v>
      </c>
      <c r="Z27" s="27"/>
      <c r="AA27" s="25">
        <v>0.14899999999999999</v>
      </c>
      <c r="AB27" s="26">
        <v>0.28199999999999997</v>
      </c>
      <c r="AC27" s="26">
        <v>0.39</v>
      </c>
      <c r="AD27" s="26">
        <v>0.53700000000000003</v>
      </c>
      <c r="AE27" s="26">
        <v>0.80100000000000005</v>
      </c>
      <c r="AF27" s="27"/>
      <c r="AG27" s="25">
        <v>0.16500000000000001</v>
      </c>
      <c r="AH27" s="26">
        <v>0.42899999999999999</v>
      </c>
      <c r="AI27" s="26">
        <v>0.76500000000000001</v>
      </c>
      <c r="AJ27" s="26">
        <v>1.1399999999999999</v>
      </c>
      <c r="AK27" s="26">
        <v>1.756</v>
      </c>
      <c r="AL27" s="27"/>
      <c r="AM27" s="25">
        <v>0.40799999999999997</v>
      </c>
      <c r="AN27" s="26">
        <v>1.288</v>
      </c>
      <c r="AO27" s="26">
        <v>1.962</v>
      </c>
      <c r="AP27" s="26">
        <v>2.9380000000000002</v>
      </c>
      <c r="AQ27" s="26">
        <v>4.1609999999999996</v>
      </c>
      <c r="AR27" s="27"/>
      <c r="AS27" s="25">
        <v>1.258</v>
      </c>
      <c r="AT27" s="26">
        <v>2.8639999999999999</v>
      </c>
      <c r="AU27" s="26">
        <v>3.8479999999999999</v>
      </c>
      <c r="AV27" s="26">
        <v>5.0570000000000004</v>
      </c>
      <c r="AW27" s="26">
        <v>6.6059999999999999</v>
      </c>
      <c r="AX27" s="27"/>
      <c r="AY27" s="25">
        <v>4.5999999999999999E-2</v>
      </c>
      <c r="AZ27" s="26">
        <v>0.189</v>
      </c>
      <c r="BA27" s="26">
        <v>0.34799999999999998</v>
      </c>
      <c r="BB27" s="26">
        <v>0.64700000000000002</v>
      </c>
      <c r="BC27" s="26">
        <v>1.4379999999999999</v>
      </c>
      <c r="BD27" s="27"/>
      <c r="BE27" s="25">
        <v>2.4E-2</v>
      </c>
      <c r="BF27" s="26">
        <v>0.23599999999999999</v>
      </c>
      <c r="BG27" s="26">
        <v>0.47699999999999998</v>
      </c>
      <c r="BH27" s="26">
        <v>1.141</v>
      </c>
      <c r="BI27" s="26">
        <v>1.776</v>
      </c>
      <c r="BJ27" s="27"/>
      <c r="BK27" s="25">
        <v>6.5000000000000002E-2</v>
      </c>
      <c r="BL27" s="26">
        <v>0.27100000000000002</v>
      </c>
      <c r="BM27" s="26">
        <v>0.48399999999999999</v>
      </c>
      <c r="BN27" s="26">
        <v>0.89900000000000002</v>
      </c>
      <c r="BO27" s="26">
        <v>1.776</v>
      </c>
      <c r="BP27" s="27"/>
      <c r="BQ27" s="25">
        <v>1.9319999999999999</v>
      </c>
      <c r="BR27" s="26">
        <v>3.431</v>
      </c>
      <c r="BS27" s="26">
        <v>4.6390000000000002</v>
      </c>
      <c r="BT27" s="26">
        <v>5.8550000000000004</v>
      </c>
      <c r="BU27" s="26">
        <v>8.1120000000000001</v>
      </c>
      <c r="BV27" s="27"/>
      <c r="BW27" s="25">
        <v>2.1999999999999999E-2</v>
      </c>
      <c r="BX27" s="26">
        <v>4.1000000000000002E-2</v>
      </c>
      <c r="BY27" s="26">
        <v>5.8000000000000003E-2</v>
      </c>
      <c r="BZ27" s="26">
        <v>8.4000000000000005E-2</v>
      </c>
      <c r="CA27" s="26">
        <v>0.151</v>
      </c>
      <c r="CB27" s="27"/>
      <c r="CC27" s="25">
        <v>2.5000000000000001E-2</v>
      </c>
      <c r="CD27" s="26">
        <v>9.2999999999999999E-2</v>
      </c>
      <c r="CE27" s="26">
        <v>0.161</v>
      </c>
      <c r="CF27" s="26">
        <v>0.23599999999999999</v>
      </c>
      <c r="CG27" s="26">
        <v>0.38200000000000001</v>
      </c>
      <c r="CH27" s="27"/>
      <c r="CI27" s="25">
        <v>6.8000000000000005E-2</v>
      </c>
      <c r="CJ27" s="26">
        <v>0.20599999999999999</v>
      </c>
      <c r="CK27" s="26">
        <v>0.33</v>
      </c>
      <c r="CL27" s="26">
        <v>0.47499999999999998</v>
      </c>
      <c r="CM27" s="26">
        <v>0.74399999999999999</v>
      </c>
      <c r="CN27" s="27"/>
      <c r="CO27" s="25">
        <v>2.1000000000000001E-2</v>
      </c>
      <c r="CP27" s="26">
        <v>2.3E-2</v>
      </c>
      <c r="CQ27" s="26">
        <v>4.8000000000000001E-2</v>
      </c>
      <c r="CR27" s="26">
        <v>0.124</v>
      </c>
      <c r="CS27" s="26">
        <v>0.311</v>
      </c>
      <c r="CT27" s="27"/>
      <c r="CU27" s="25">
        <v>7.0999999999999994E-2</v>
      </c>
      <c r="CV27" s="26">
        <v>0.19900000000000001</v>
      </c>
      <c r="CW27" s="26">
        <v>0.40100000000000002</v>
      </c>
      <c r="CX27" s="26">
        <v>0.56599999999999995</v>
      </c>
      <c r="CY27" s="26">
        <v>1.0209999999999999</v>
      </c>
      <c r="CZ27" s="27"/>
      <c r="DA27" s="174"/>
      <c r="DB27" s="175"/>
      <c r="DC27" s="175"/>
      <c r="DD27" s="175"/>
      <c r="DE27" s="175"/>
      <c r="DF27" s="176"/>
      <c r="DG27" s="25">
        <v>0.18099999999999999</v>
      </c>
      <c r="DH27" s="26">
        <v>0.54500000000000004</v>
      </c>
      <c r="DI27" s="26">
        <v>0.92</v>
      </c>
      <c r="DJ27" s="26">
        <v>1.44</v>
      </c>
      <c r="DK27" s="26">
        <v>2.23</v>
      </c>
      <c r="DL27" s="27"/>
      <c r="DM27" s="25">
        <v>0.46700000000000003</v>
      </c>
      <c r="DN27" s="26">
        <v>1.0549999999999999</v>
      </c>
      <c r="DO27" s="26">
        <v>1.504</v>
      </c>
      <c r="DP27" s="26">
        <v>2.379</v>
      </c>
      <c r="DQ27" s="26">
        <v>3.5880000000000001</v>
      </c>
      <c r="DR27" s="27"/>
      <c r="DS27" s="25">
        <v>2.7949999999999999</v>
      </c>
      <c r="DT27" s="26">
        <v>5.1870000000000003</v>
      </c>
      <c r="DU27" s="26">
        <v>6.7050000000000001</v>
      </c>
      <c r="DV27" s="26">
        <v>8.7799999999999994</v>
      </c>
      <c r="DW27" s="26">
        <v>12.361000000000001</v>
      </c>
      <c r="DX27" s="27"/>
    </row>
    <row r="28" spans="1:128">
      <c r="A28" s="19">
        <v>1</v>
      </c>
      <c r="B28" s="24">
        <v>3</v>
      </c>
      <c r="C28" s="25">
        <v>1.9E-2</v>
      </c>
      <c r="D28" s="26">
        <v>6.8000000000000005E-2</v>
      </c>
      <c r="E28" s="26">
        <v>0.151</v>
      </c>
      <c r="F28" s="26">
        <v>0.23300000000000001</v>
      </c>
      <c r="G28" s="26">
        <v>0.439</v>
      </c>
      <c r="H28" s="27"/>
      <c r="I28" s="25">
        <v>5.7000000000000002E-2</v>
      </c>
      <c r="J28" s="26">
        <v>0.22500000000000001</v>
      </c>
      <c r="K28" s="26">
        <v>0.36599999999999999</v>
      </c>
      <c r="L28" s="26">
        <v>0.68</v>
      </c>
      <c r="M28" s="26">
        <v>1.3740000000000001</v>
      </c>
      <c r="N28" s="27"/>
      <c r="O28" s="25">
        <v>5.8000000000000003E-2</v>
      </c>
      <c r="P28" s="26">
        <v>0.13800000000000001</v>
      </c>
      <c r="Q28" s="26">
        <v>0.20200000000000001</v>
      </c>
      <c r="R28" s="26">
        <v>0.309</v>
      </c>
      <c r="S28" s="26">
        <v>0.46200000000000002</v>
      </c>
      <c r="T28" s="27"/>
      <c r="U28" s="25">
        <v>1.9E-2</v>
      </c>
      <c r="V28" s="26">
        <v>4.3999999999999997E-2</v>
      </c>
      <c r="W28" s="26">
        <v>7.8E-2</v>
      </c>
      <c r="X28" s="26">
        <v>0.122</v>
      </c>
      <c r="Y28" s="26">
        <v>0.20399999999999999</v>
      </c>
      <c r="Z28" s="27"/>
      <c r="AA28" s="25">
        <v>0.157</v>
      </c>
      <c r="AB28" s="26">
        <v>0.29299999999999998</v>
      </c>
      <c r="AC28" s="26">
        <v>0.39200000000000002</v>
      </c>
      <c r="AD28" s="26">
        <v>0.52600000000000002</v>
      </c>
      <c r="AE28" s="26">
        <v>0.79200000000000004</v>
      </c>
      <c r="AF28" s="27"/>
      <c r="AG28" s="25">
        <v>0.20100000000000001</v>
      </c>
      <c r="AH28" s="26">
        <v>0.48199999999999998</v>
      </c>
      <c r="AI28" s="26">
        <v>0.77100000000000002</v>
      </c>
      <c r="AJ28" s="26">
        <v>1.121</v>
      </c>
      <c r="AK28" s="26">
        <v>1.891</v>
      </c>
      <c r="AL28" s="27"/>
      <c r="AM28" s="25">
        <v>0.45</v>
      </c>
      <c r="AN28" s="26">
        <v>1.1419999999999999</v>
      </c>
      <c r="AO28" s="26">
        <v>1.9279999999999999</v>
      </c>
      <c r="AP28" s="26">
        <v>2.758</v>
      </c>
      <c r="AQ28" s="26">
        <v>4.1440000000000001</v>
      </c>
      <c r="AR28" s="27"/>
      <c r="AS28" s="25">
        <v>1.3420000000000001</v>
      </c>
      <c r="AT28" s="26">
        <v>2.5710000000000002</v>
      </c>
      <c r="AU28" s="26">
        <v>3.7829999999999999</v>
      </c>
      <c r="AV28" s="26">
        <v>4.9329999999999998</v>
      </c>
      <c r="AW28" s="26">
        <v>6.5490000000000004</v>
      </c>
      <c r="AX28" s="27"/>
      <c r="AY28" s="25">
        <v>5.3999999999999999E-2</v>
      </c>
      <c r="AZ28" s="26">
        <v>0.23200000000000001</v>
      </c>
      <c r="BA28" s="26">
        <v>0.42299999999999999</v>
      </c>
      <c r="BB28" s="26">
        <v>0.68400000000000005</v>
      </c>
      <c r="BC28" s="26">
        <v>1.2569999999999999</v>
      </c>
      <c r="BD28" s="27"/>
      <c r="BE28" s="25">
        <v>3.9E-2</v>
      </c>
      <c r="BF28" s="26">
        <v>0.13400000000000001</v>
      </c>
      <c r="BG28" s="26">
        <v>0.23899999999999999</v>
      </c>
      <c r="BH28" s="26">
        <v>0.45200000000000001</v>
      </c>
      <c r="BI28" s="26">
        <v>0.91100000000000003</v>
      </c>
      <c r="BJ28" s="27"/>
      <c r="BK28" s="25">
        <v>7.8E-2</v>
      </c>
      <c r="BL28" s="26">
        <v>0.25800000000000001</v>
      </c>
      <c r="BM28" s="26">
        <v>0.47499999999999998</v>
      </c>
      <c r="BN28" s="26">
        <v>0.753</v>
      </c>
      <c r="BO28" s="26">
        <v>1.3280000000000001</v>
      </c>
      <c r="BP28" s="27"/>
      <c r="BQ28" s="25">
        <v>1.679</v>
      </c>
      <c r="BR28" s="26">
        <v>3.0129999999999999</v>
      </c>
      <c r="BS28" s="26">
        <v>4.1529999999999996</v>
      </c>
      <c r="BT28" s="26">
        <v>5.7759999999999998</v>
      </c>
      <c r="BU28" s="26">
        <v>7.7249999999999996</v>
      </c>
      <c r="BV28" s="27"/>
      <c r="BW28" s="25">
        <v>1.7999999999999999E-2</v>
      </c>
      <c r="BX28" s="26">
        <v>0.02</v>
      </c>
      <c r="BY28" s="26">
        <v>0.04</v>
      </c>
      <c r="BZ28" s="26">
        <v>7.0000000000000007E-2</v>
      </c>
      <c r="CA28" s="26">
        <v>0.124</v>
      </c>
      <c r="CB28" s="27"/>
      <c r="CC28" s="25">
        <v>3.4000000000000002E-2</v>
      </c>
      <c r="CD28" s="26">
        <v>7.4999999999999997E-2</v>
      </c>
      <c r="CE28" s="26">
        <v>0.13100000000000001</v>
      </c>
      <c r="CF28" s="26">
        <v>0.224</v>
      </c>
      <c r="CG28" s="26">
        <v>0.34699999999999998</v>
      </c>
      <c r="CH28" s="27"/>
      <c r="CI28" s="25">
        <v>6.9000000000000006E-2</v>
      </c>
      <c r="CJ28" s="26">
        <v>0.189</v>
      </c>
      <c r="CK28" s="26">
        <v>0.33500000000000002</v>
      </c>
      <c r="CL28" s="26">
        <v>0.52600000000000002</v>
      </c>
      <c r="CM28" s="26">
        <v>0.76100000000000001</v>
      </c>
      <c r="CN28" s="27"/>
      <c r="CO28" s="25">
        <v>2.1999999999999999E-2</v>
      </c>
      <c r="CP28" s="26">
        <v>3.9E-2</v>
      </c>
      <c r="CQ28" s="26">
        <v>0.16400000000000001</v>
      </c>
      <c r="CR28" s="26">
        <v>0.251</v>
      </c>
      <c r="CS28" s="26">
        <v>0.436</v>
      </c>
      <c r="CT28" s="27"/>
      <c r="CU28" s="25">
        <v>0.158</v>
      </c>
      <c r="CV28" s="26">
        <v>0.39600000000000002</v>
      </c>
      <c r="CW28" s="26">
        <v>0.72199999999999998</v>
      </c>
      <c r="CX28" s="26">
        <v>0.96399999999999997</v>
      </c>
      <c r="CY28" s="26">
        <v>1.2669999999999999</v>
      </c>
      <c r="CZ28" s="27"/>
      <c r="DA28" s="174"/>
      <c r="DB28" s="175"/>
      <c r="DC28" s="175"/>
      <c r="DD28" s="175"/>
      <c r="DE28" s="175"/>
      <c r="DF28" s="176"/>
      <c r="DG28" s="25">
        <v>0.26100000000000001</v>
      </c>
      <c r="DH28" s="26">
        <v>0.53400000000000003</v>
      </c>
      <c r="DI28" s="26">
        <v>0.93600000000000005</v>
      </c>
      <c r="DJ28" s="26">
        <v>1.4159999999999999</v>
      </c>
      <c r="DK28" s="26">
        <v>2.2109999999999999</v>
      </c>
      <c r="DL28" s="27"/>
      <c r="DM28" s="25">
        <v>0.53300000000000003</v>
      </c>
      <c r="DN28" s="26">
        <v>1.127</v>
      </c>
      <c r="DO28" s="26">
        <v>1.6519999999999999</v>
      </c>
      <c r="DP28" s="26">
        <v>2.331</v>
      </c>
      <c r="DQ28" s="26">
        <v>3.42</v>
      </c>
      <c r="DR28" s="27"/>
      <c r="DS28" s="25">
        <v>2.87</v>
      </c>
      <c r="DT28" s="26">
        <v>4.9269999999999996</v>
      </c>
      <c r="DU28" s="26">
        <v>6.58</v>
      </c>
      <c r="DV28" s="26">
        <v>8.9039999999999999</v>
      </c>
      <c r="DW28" s="26">
        <v>11.779</v>
      </c>
      <c r="DX28" s="27"/>
    </row>
    <row r="29" spans="1:128">
      <c r="A29" s="19">
        <v>1</v>
      </c>
      <c r="B29" s="24">
        <v>4</v>
      </c>
      <c r="C29" s="25">
        <v>1.6E-2</v>
      </c>
      <c r="D29" s="26">
        <v>7.3999999999999996E-2</v>
      </c>
      <c r="E29" s="26">
        <v>0.159</v>
      </c>
      <c r="F29" s="26">
        <v>0.317</v>
      </c>
      <c r="G29" s="26">
        <v>0.53900000000000003</v>
      </c>
      <c r="H29" s="27"/>
      <c r="I29" s="25">
        <v>9.1999999999999998E-2</v>
      </c>
      <c r="J29" s="26">
        <v>0.248</v>
      </c>
      <c r="K29" s="26">
        <v>0.47799999999999998</v>
      </c>
      <c r="L29" s="26">
        <v>0.72499999999999998</v>
      </c>
      <c r="M29" s="26">
        <v>1.0880000000000001</v>
      </c>
      <c r="N29" s="27"/>
      <c r="O29" s="25">
        <v>6.6000000000000003E-2</v>
      </c>
      <c r="P29" s="26">
        <v>0.14799999999999999</v>
      </c>
      <c r="Q29" s="26">
        <v>0.221</v>
      </c>
      <c r="R29" s="26">
        <v>0.33200000000000002</v>
      </c>
      <c r="S29" s="26">
        <v>0.52700000000000002</v>
      </c>
      <c r="T29" s="27"/>
      <c r="U29" s="25">
        <v>1.6E-2</v>
      </c>
      <c r="V29" s="26">
        <v>4.9000000000000002E-2</v>
      </c>
      <c r="W29" s="26">
        <v>8.3000000000000004E-2</v>
      </c>
      <c r="X29" s="26">
        <v>0.13</v>
      </c>
      <c r="Y29" s="26">
        <v>0.20599999999999999</v>
      </c>
      <c r="Z29" s="27"/>
      <c r="AA29" s="25">
        <v>0.14099999999999999</v>
      </c>
      <c r="AB29" s="26">
        <v>0.26700000000000002</v>
      </c>
      <c r="AC29" s="26">
        <v>0.40100000000000002</v>
      </c>
      <c r="AD29" s="26">
        <v>0.53400000000000003</v>
      </c>
      <c r="AE29" s="26">
        <v>0.76</v>
      </c>
      <c r="AF29" s="27"/>
      <c r="AG29" s="25">
        <v>0.249</v>
      </c>
      <c r="AH29" s="26">
        <v>0.52</v>
      </c>
      <c r="AI29" s="26">
        <v>0.78</v>
      </c>
      <c r="AJ29" s="26">
        <v>1.0760000000000001</v>
      </c>
      <c r="AK29" s="26">
        <v>1.7430000000000001</v>
      </c>
      <c r="AL29" s="27"/>
      <c r="AM29" s="25">
        <v>0.38100000000000001</v>
      </c>
      <c r="AN29" s="26">
        <v>0.96199999999999997</v>
      </c>
      <c r="AO29" s="26">
        <v>1.569</v>
      </c>
      <c r="AP29" s="26">
        <v>2.3980000000000001</v>
      </c>
      <c r="AQ29" s="26">
        <v>3.6789999999999998</v>
      </c>
      <c r="AR29" s="27"/>
      <c r="AS29" s="25">
        <v>1.4139999999999999</v>
      </c>
      <c r="AT29" s="26">
        <v>2.7120000000000002</v>
      </c>
      <c r="AU29" s="26">
        <v>3.6139999999999999</v>
      </c>
      <c r="AV29" s="26">
        <v>4.8310000000000004</v>
      </c>
      <c r="AW29" s="26">
        <v>6.5590000000000002</v>
      </c>
      <c r="AX29" s="27"/>
      <c r="AY29" s="25">
        <v>4.7E-2</v>
      </c>
      <c r="AZ29" s="26">
        <v>0.187</v>
      </c>
      <c r="BA29" s="26">
        <v>0.39800000000000002</v>
      </c>
      <c r="BB29" s="26">
        <v>0.67</v>
      </c>
      <c r="BC29" s="26">
        <v>1.1859999999999999</v>
      </c>
      <c r="BD29" s="27"/>
      <c r="BE29" s="25">
        <v>0.03</v>
      </c>
      <c r="BF29" s="26">
        <v>8.2000000000000003E-2</v>
      </c>
      <c r="BG29" s="26">
        <v>0.217</v>
      </c>
      <c r="BH29" s="26">
        <v>0.59099999999999997</v>
      </c>
      <c r="BI29" s="26">
        <v>1.44</v>
      </c>
      <c r="BJ29" s="27"/>
      <c r="BK29" s="25">
        <v>6.2E-2</v>
      </c>
      <c r="BL29" s="26">
        <v>0.217</v>
      </c>
      <c r="BM29" s="26">
        <v>0.42199999999999999</v>
      </c>
      <c r="BN29" s="26">
        <v>0.74299999999999999</v>
      </c>
      <c r="BO29" s="26">
        <v>1.329</v>
      </c>
      <c r="BP29" s="27"/>
      <c r="BQ29" s="25">
        <v>1.61</v>
      </c>
      <c r="BR29" s="26">
        <v>3.1139999999999999</v>
      </c>
      <c r="BS29" s="26">
        <v>4.1159999999999997</v>
      </c>
      <c r="BT29" s="26">
        <v>5.4269999999999996</v>
      </c>
      <c r="BU29" s="26">
        <v>7.2590000000000003</v>
      </c>
      <c r="BV29" s="27"/>
      <c r="BW29" s="25">
        <v>1.6E-2</v>
      </c>
      <c r="BX29" s="26">
        <v>3.1E-2</v>
      </c>
      <c r="BY29" s="26">
        <v>4.4999999999999998E-2</v>
      </c>
      <c r="BZ29" s="26">
        <v>7.4999999999999997E-2</v>
      </c>
      <c r="CA29" s="26">
        <v>0.13200000000000001</v>
      </c>
      <c r="CB29" s="27"/>
      <c r="CC29" s="25">
        <v>3.1E-2</v>
      </c>
      <c r="CD29" s="26">
        <v>8.2000000000000003E-2</v>
      </c>
      <c r="CE29" s="26">
        <v>0.14799999999999999</v>
      </c>
      <c r="CF29" s="26">
        <v>0.214</v>
      </c>
      <c r="CG29" s="26">
        <v>0.33200000000000002</v>
      </c>
      <c r="CH29" s="27"/>
      <c r="CI29" s="25">
        <v>6.5000000000000002E-2</v>
      </c>
      <c r="CJ29" s="26">
        <v>0.18</v>
      </c>
      <c r="CK29" s="26">
        <v>0.3</v>
      </c>
      <c r="CL29" s="26">
        <v>0.47599999999999998</v>
      </c>
      <c r="CM29" s="26">
        <v>0.72599999999999998</v>
      </c>
      <c r="CN29" s="27"/>
      <c r="CO29" s="25">
        <v>1.4999999999999999E-2</v>
      </c>
      <c r="CP29" s="26">
        <v>7.2999999999999995E-2</v>
      </c>
      <c r="CQ29" s="26">
        <v>0.115</v>
      </c>
      <c r="CR29" s="26">
        <v>0.222</v>
      </c>
      <c r="CS29" s="26">
        <v>0.32600000000000001</v>
      </c>
      <c r="CT29" s="27"/>
      <c r="CU29" s="25">
        <v>6.3E-2</v>
      </c>
      <c r="CV29" s="26">
        <v>0.27500000000000002</v>
      </c>
      <c r="CW29" s="26">
        <v>0.54600000000000004</v>
      </c>
      <c r="CX29" s="26">
        <v>0.93400000000000005</v>
      </c>
      <c r="CY29" s="26">
        <v>1.2729999999999999</v>
      </c>
      <c r="CZ29" s="27"/>
      <c r="DA29" s="174"/>
      <c r="DB29" s="175"/>
      <c r="DC29" s="175"/>
      <c r="DD29" s="175"/>
      <c r="DE29" s="175"/>
      <c r="DF29" s="176"/>
      <c r="DG29" s="25">
        <v>0.184</v>
      </c>
      <c r="DH29" s="26">
        <v>0.53900000000000003</v>
      </c>
      <c r="DI29" s="26">
        <v>0.95499999999999996</v>
      </c>
      <c r="DJ29" s="26">
        <v>1.415</v>
      </c>
      <c r="DK29" s="26">
        <v>1.919</v>
      </c>
      <c r="DL29" s="27"/>
      <c r="DM29" s="25">
        <v>0.46700000000000003</v>
      </c>
      <c r="DN29" s="26">
        <v>1.2110000000000001</v>
      </c>
      <c r="DO29" s="26">
        <v>1.6839999999999999</v>
      </c>
      <c r="DP29" s="26">
        <v>2.1549999999999998</v>
      </c>
      <c r="DQ29" s="26">
        <v>3.0110000000000001</v>
      </c>
      <c r="DR29" s="27"/>
      <c r="DS29" s="25">
        <v>2.4390000000000001</v>
      </c>
      <c r="DT29" s="26">
        <v>4.7850000000000001</v>
      </c>
      <c r="DU29" s="26">
        <v>6.665</v>
      </c>
      <c r="DV29" s="26">
        <v>8.4789999999999992</v>
      </c>
      <c r="DW29" s="26">
        <v>10.965999999999999</v>
      </c>
      <c r="DX29" s="27"/>
    </row>
    <row r="30" spans="1:128">
      <c r="A30" s="19">
        <v>1</v>
      </c>
      <c r="B30" s="24">
        <v>5</v>
      </c>
      <c r="C30" s="25">
        <v>1.2999999999999999E-2</v>
      </c>
      <c r="D30" s="26">
        <v>4.9000000000000002E-2</v>
      </c>
      <c r="E30" s="26">
        <v>0.10100000000000001</v>
      </c>
      <c r="F30" s="26">
        <v>0.219</v>
      </c>
      <c r="G30" s="26">
        <v>0.442</v>
      </c>
      <c r="H30" s="27"/>
      <c r="I30" s="25">
        <v>0.08</v>
      </c>
      <c r="J30" s="26">
        <v>0.22</v>
      </c>
      <c r="K30" s="26">
        <v>0.41099999999999998</v>
      </c>
      <c r="L30" s="26">
        <v>0.64200000000000002</v>
      </c>
      <c r="M30" s="26">
        <v>1.2869999999999999</v>
      </c>
      <c r="N30" s="27"/>
      <c r="O30" s="25">
        <v>6.0999999999999999E-2</v>
      </c>
      <c r="P30" s="26">
        <v>0.14699999999999999</v>
      </c>
      <c r="Q30" s="26">
        <v>0.20499999999999999</v>
      </c>
      <c r="R30" s="26">
        <v>0.28999999999999998</v>
      </c>
      <c r="S30" s="26">
        <v>0.44900000000000001</v>
      </c>
      <c r="T30" s="27"/>
      <c r="U30" s="25">
        <v>2.1999999999999999E-2</v>
      </c>
      <c r="V30" s="26">
        <v>4.3999999999999997E-2</v>
      </c>
      <c r="W30" s="26">
        <v>7.3999999999999996E-2</v>
      </c>
      <c r="X30" s="26">
        <v>0.112</v>
      </c>
      <c r="Y30" s="26">
        <v>0.17899999999999999</v>
      </c>
      <c r="Z30" s="27"/>
      <c r="AA30" s="25">
        <v>0.16</v>
      </c>
      <c r="AB30" s="26">
        <v>0.27</v>
      </c>
      <c r="AC30" s="26">
        <v>0.36599999999999999</v>
      </c>
      <c r="AD30" s="26">
        <v>0.48799999999999999</v>
      </c>
      <c r="AE30" s="26">
        <v>0.749</v>
      </c>
      <c r="AF30" s="27"/>
      <c r="AG30" s="25">
        <v>0.20399999999999999</v>
      </c>
      <c r="AH30" s="26">
        <v>0.42399999999999999</v>
      </c>
      <c r="AI30" s="26">
        <v>0.68799999999999994</v>
      </c>
      <c r="AJ30" s="26">
        <v>1.1160000000000001</v>
      </c>
      <c r="AK30" s="26">
        <v>1.5720000000000001</v>
      </c>
      <c r="AL30" s="27"/>
      <c r="AM30" s="25">
        <v>0.35199999999999998</v>
      </c>
      <c r="AN30" s="26">
        <v>0.90700000000000003</v>
      </c>
      <c r="AO30" s="26">
        <v>1.484</v>
      </c>
      <c r="AP30" s="26">
        <v>2.2040000000000002</v>
      </c>
      <c r="AQ30" s="26">
        <v>3.0430000000000001</v>
      </c>
      <c r="AR30" s="27"/>
      <c r="AS30" s="25">
        <v>1.1679999999999999</v>
      </c>
      <c r="AT30" s="26">
        <v>2.4409999999999998</v>
      </c>
      <c r="AU30" s="26">
        <v>3.38</v>
      </c>
      <c r="AV30" s="26">
        <v>4.4080000000000004</v>
      </c>
      <c r="AW30" s="26">
        <v>5.7880000000000003</v>
      </c>
      <c r="AX30" s="27"/>
      <c r="AY30" s="25">
        <v>4.5999999999999999E-2</v>
      </c>
      <c r="AZ30" s="26">
        <v>0.161</v>
      </c>
      <c r="BA30" s="26">
        <v>0.27300000000000002</v>
      </c>
      <c r="BB30" s="26">
        <v>0.45300000000000001</v>
      </c>
      <c r="BC30" s="26">
        <v>0.91100000000000003</v>
      </c>
      <c r="BD30" s="27"/>
      <c r="BE30" s="25">
        <v>3.7999999999999999E-2</v>
      </c>
      <c r="BF30" s="26">
        <v>0.192</v>
      </c>
      <c r="BG30" s="26">
        <v>0.44700000000000001</v>
      </c>
      <c r="BH30" s="26">
        <v>0.78100000000000003</v>
      </c>
      <c r="BI30" s="26">
        <v>1.4259999999999999</v>
      </c>
      <c r="BJ30" s="27"/>
      <c r="BK30" s="25">
        <v>5.8000000000000003E-2</v>
      </c>
      <c r="BL30" s="26">
        <v>0.20100000000000001</v>
      </c>
      <c r="BM30" s="26">
        <v>0.33400000000000002</v>
      </c>
      <c r="BN30" s="26">
        <v>0.61199999999999999</v>
      </c>
      <c r="BO30" s="26">
        <v>1.256</v>
      </c>
      <c r="BP30" s="27"/>
      <c r="BQ30" s="25">
        <v>1.516</v>
      </c>
      <c r="BR30" s="26">
        <v>2.9049999999999998</v>
      </c>
      <c r="BS30" s="26">
        <v>3.8260000000000001</v>
      </c>
      <c r="BT30" s="26">
        <v>4.8719999999999999</v>
      </c>
      <c r="BU30" s="26">
        <v>6.4560000000000004</v>
      </c>
      <c r="BV30" s="27"/>
      <c r="BW30" s="25">
        <v>1.2E-2</v>
      </c>
      <c r="BX30" s="26">
        <v>2.4E-2</v>
      </c>
      <c r="BY30" s="26">
        <v>3.5999999999999997E-2</v>
      </c>
      <c r="BZ30" s="26">
        <v>5.7000000000000002E-2</v>
      </c>
      <c r="CA30" s="26">
        <v>0.104</v>
      </c>
      <c r="CB30" s="27"/>
      <c r="CC30" s="25">
        <v>3.2000000000000001E-2</v>
      </c>
      <c r="CD30" s="26">
        <v>7.1999999999999995E-2</v>
      </c>
      <c r="CE30" s="26">
        <v>0.13300000000000001</v>
      </c>
      <c r="CF30" s="26">
        <v>0.19900000000000001</v>
      </c>
      <c r="CG30" s="26">
        <v>0.31</v>
      </c>
      <c r="CH30" s="27"/>
      <c r="CI30" s="25">
        <v>6.6000000000000003E-2</v>
      </c>
      <c r="CJ30" s="26">
        <v>0.16900000000000001</v>
      </c>
      <c r="CK30" s="26">
        <v>0.29399999999999998</v>
      </c>
      <c r="CL30" s="26">
        <v>0.48199999999999998</v>
      </c>
      <c r="CM30" s="26">
        <v>0.7</v>
      </c>
      <c r="CN30" s="27"/>
      <c r="CO30" s="25">
        <v>1.2E-2</v>
      </c>
      <c r="CP30" s="26">
        <v>3.3000000000000002E-2</v>
      </c>
      <c r="CQ30" s="26">
        <v>4.2000000000000003E-2</v>
      </c>
      <c r="CR30" s="26">
        <v>7.6999999999999999E-2</v>
      </c>
      <c r="CS30" s="26">
        <v>0.182</v>
      </c>
      <c r="CT30" s="27"/>
      <c r="CU30" s="25">
        <v>8.5999999999999993E-2</v>
      </c>
      <c r="CV30" s="26">
        <v>0.32400000000000001</v>
      </c>
      <c r="CW30" s="26">
        <v>0.57699999999999996</v>
      </c>
      <c r="CX30" s="26">
        <v>0.995</v>
      </c>
      <c r="CY30" s="26">
        <v>1.429</v>
      </c>
      <c r="CZ30" s="27"/>
      <c r="DA30" s="174"/>
      <c r="DB30" s="175"/>
      <c r="DC30" s="175"/>
      <c r="DD30" s="175"/>
      <c r="DE30" s="175"/>
      <c r="DF30" s="176"/>
      <c r="DG30" s="25">
        <v>0.224</v>
      </c>
      <c r="DH30" s="26">
        <v>0.51700000000000002</v>
      </c>
      <c r="DI30" s="26">
        <v>0.85799999999999998</v>
      </c>
      <c r="DJ30" s="26">
        <v>1.3660000000000001</v>
      </c>
      <c r="DK30" s="26">
        <v>2.0379999999999998</v>
      </c>
      <c r="DL30" s="27"/>
      <c r="DM30" s="25">
        <v>0.46500000000000002</v>
      </c>
      <c r="DN30" s="26">
        <v>1.044</v>
      </c>
      <c r="DO30" s="26">
        <v>1.577</v>
      </c>
      <c r="DP30" s="26">
        <v>2.2429999999999999</v>
      </c>
      <c r="DQ30" s="26">
        <v>3.137</v>
      </c>
      <c r="DR30" s="27"/>
      <c r="DS30" s="25">
        <v>2.4209999999999998</v>
      </c>
      <c r="DT30" s="26">
        <v>4.4390000000000001</v>
      </c>
      <c r="DU30" s="26">
        <v>6.0869999999999997</v>
      </c>
      <c r="DV30" s="26">
        <v>7.7430000000000003</v>
      </c>
      <c r="DW30" s="26">
        <v>10.045999999999999</v>
      </c>
      <c r="DX30" s="27"/>
    </row>
    <row r="31" spans="1:128">
      <c r="A31" s="19">
        <v>1</v>
      </c>
      <c r="B31" s="24">
        <v>6</v>
      </c>
      <c r="C31" s="25">
        <v>8.9999999999999993E-3</v>
      </c>
      <c r="D31" s="26">
        <v>4.3999999999999997E-2</v>
      </c>
      <c r="E31" s="26">
        <v>8.6999999999999994E-2</v>
      </c>
      <c r="F31" s="26">
        <v>0.16</v>
      </c>
      <c r="G31" s="26">
        <v>0.39100000000000001</v>
      </c>
      <c r="H31" s="27"/>
      <c r="I31" s="25">
        <v>6.8000000000000005E-2</v>
      </c>
      <c r="J31" s="26">
        <v>0.187</v>
      </c>
      <c r="K31" s="26">
        <v>0.33900000000000002</v>
      </c>
      <c r="L31" s="26">
        <v>0.52200000000000002</v>
      </c>
      <c r="M31" s="26">
        <v>0.76</v>
      </c>
      <c r="N31" s="27"/>
      <c r="O31" s="25">
        <v>0.04</v>
      </c>
      <c r="P31" s="26">
        <v>0.125</v>
      </c>
      <c r="Q31" s="26">
        <v>0.19600000000000001</v>
      </c>
      <c r="R31" s="26">
        <v>0.29299999999999998</v>
      </c>
      <c r="S31" s="26">
        <v>0.47799999999999998</v>
      </c>
      <c r="T31" s="27"/>
      <c r="U31" s="25">
        <v>1.6E-2</v>
      </c>
      <c r="V31" s="26">
        <v>4.2000000000000003E-2</v>
      </c>
      <c r="W31" s="26">
        <v>6.2E-2</v>
      </c>
      <c r="X31" s="26">
        <v>0.11</v>
      </c>
      <c r="Y31" s="26">
        <v>0.18099999999999999</v>
      </c>
      <c r="Z31" s="27"/>
      <c r="AA31" s="25">
        <v>0.13</v>
      </c>
      <c r="AB31" s="26">
        <v>0.23599999999999999</v>
      </c>
      <c r="AC31" s="26">
        <v>0.31900000000000001</v>
      </c>
      <c r="AD31" s="26">
        <v>0.442</v>
      </c>
      <c r="AE31" s="26">
        <v>0.67100000000000004</v>
      </c>
      <c r="AF31" s="27"/>
      <c r="AG31" s="25">
        <v>0.10299999999999999</v>
      </c>
      <c r="AH31" s="26">
        <v>0.36099999999999999</v>
      </c>
      <c r="AI31" s="26">
        <v>0.58299999999999996</v>
      </c>
      <c r="AJ31" s="26">
        <v>0.998</v>
      </c>
      <c r="AK31" s="26">
        <v>1.4490000000000001</v>
      </c>
      <c r="AL31" s="27"/>
      <c r="AM31" s="25">
        <v>0.249</v>
      </c>
      <c r="AN31" s="26">
        <v>0.76</v>
      </c>
      <c r="AO31" s="26">
        <v>1.2410000000000001</v>
      </c>
      <c r="AP31" s="26">
        <v>1.85</v>
      </c>
      <c r="AQ31" s="26">
        <v>2.645</v>
      </c>
      <c r="AR31" s="27"/>
      <c r="AS31" s="25">
        <v>0.93899999999999995</v>
      </c>
      <c r="AT31" s="26">
        <v>1.9710000000000001</v>
      </c>
      <c r="AU31" s="26">
        <v>2.7429999999999999</v>
      </c>
      <c r="AV31" s="26">
        <v>3.5859999999999999</v>
      </c>
      <c r="AW31" s="26">
        <v>5.4870000000000001</v>
      </c>
      <c r="AX31" s="27"/>
      <c r="AY31" s="25">
        <v>7.1999999999999995E-2</v>
      </c>
      <c r="AZ31" s="26">
        <v>0.17299999999999999</v>
      </c>
      <c r="BA31" s="26">
        <v>0.26900000000000002</v>
      </c>
      <c r="BB31" s="26">
        <v>0.46200000000000002</v>
      </c>
      <c r="BC31" s="26">
        <v>0.89300000000000002</v>
      </c>
      <c r="BD31" s="27"/>
      <c r="BE31" s="25">
        <v>6.4000000000000001E-2</v>
      </c>
      <c r="BF31" s="26">
        <v>0.17399999999999999</v>
      </c>
      <c r="BG31" s="26">
        <v>0.38300000000000001</v>
      </c>
      <c r="BH31" s="26">
        <v>0.60799999999999998</v>
      </c>
      <c r="BI31" s="26">
        <v>1.081</v>
      </c>
      <c r="BJ31" s="27"/>
      <c r="BK31" s="25">
        <v>8.4000000000000005E-2</v>
      </c>
      <c r="BL31" s="26">
        <v>0.214</v>
      </c>
      <c r="BM31" s="26">
        <v>0.35299999999999998</v>
      </c>
      <c r="BN31" s="26">
        <v>0.65500000000000003</v>
      </c>
      <c r="BO31" s="26">
        <v>1.123</v>
      </c>
      <c r="BP31" s="27"/>
      <c r="BQ31" s="25">
        <v>1.3440000000000001</v>
      </c>
      <c r="BR31" s="26">
        <v>2.415</v>
      </c>
      <c r="BS31" s="26">
        <v>3.1970000000000001</v>
      </c>
      <c r="BT31" s="26">
        <v>4.3470000000000004</v>
      </c>
      <c r="BU31" s="26">
        <v>5.9870000000000001</v>
      </c>
      <c r="BV31" s="27"/>
      <c r="BW31" s="25">
        <v>8.9999999999999993E-3</v>
      </c>
      <c r="BX31" s="26">
        <v>0.02</v>
      </c>
      <c r="BY31" s="26">
        <v>3.4000000000000002E-2</v>
      </c>
      <c r="BZ31" s="26">
        <v>5.8000000000000003E-2</v>
      </c>
      <c r="CA31" s="26">
        <v>0.10199999999999999</v>
      </c>
      <c r="CB31" s="27"/>
      <c r="CC31" s="25">
        <v>2.8000000000000001E-2</v>
      </c>
      <c r="CD31" s="26">
        <v>5.8999999999999997E-2</v>
      </c>
      <c r="CE31" s="26">
        <v>9.6000000000000002E-2</v>
      </c>
      <c r="CF31" s="26">
        <v>0.14299999999999999</v>
      </c>
      <c r="CG31" s="26">
        <v>0.23400000000000001</v>
      </c>
      <c r="CH31" s="27"/>
      <c r="CI31" s="25">
        <v>5.8000000000000003E-2</v>
      </c>
      <c r="CJ31" s="26">
        <v>0.159</v>
      </c>
      <c r="CK31" s="26">
        <v>0.23699999999999999</v>
      </c>
      <c r="CL31" s="26">
        <v>0.377</v>
      </c>
      <c r="CM31" s="26">
        <v>0.59799999999999998</v>
      </c>
      <c r="CN31" s="27"/>
      <c r="CO31" s="25">
        <v>8.0000000000000002E-3</v>
      </c>
      <c r="CP31" s="26">
        <v>1.7000000000000001E-2</v>
      </c>
      <c r="CQ31" s="26">
        <v>3.9E-2</v>
      </c>
      <c r="CR31" s="26">
        <v>6.6000000000000003E-2</v>
      </c>
      <c r="CS31" s="26">
        <v>0.16200000000000001</v>
      </c>
      <c r="CT31" s="27"/>
      <c r="CU31" s="25">
        <v>3.6999999999999998E-2</v>
      </c>
      <c r="CV31" s="26">
        <v>0.14399999999999999</v>
      </c>
      <c r="CW31" s="26">
        <v>0.31900000000000001</v>
      </c>
      <c r="CX31" s="26">
        <v>0.53600000000000003</v>
      </c>
      <c r="CY31" s="26">
        <v>1.109</v>
      </c>
      <c r="CZ31" s="27"/>
      <c r="DA31" s="174"/>
      <c r="DB31" s="175"/>
      <c r="DC31" s="175"/>
      <c r="DD31" s="175"/>
      <c r="DE31" s="175"/>
      <c r="DF31" s="176"/>
      <c r="DG31" s="25">
        <v>0.14499999999999999</v>
      </c>
      <c r="DH31" s="26">
        <v>0.44800000000000001</v>
      </c>
      <c r="DI31" s="26">
        <v>0.754</v>
      </c>
      <c r="DJ31" s="26">
        <v>1.325</v>
      </c>
      <c r="DK31" s="26">
        <v>1.9950000000000001</v>
      </c>
      <c r="DL31" s="27"/>
      <c r="DM31" s="25">
        <v>0.43099999999999999</v>
      </c>
      <c r="DN31" s="26">
        <v>0.80600000000000005</v>
      </c>
      <c r="DO31" s="26">
        <v>1.3129999999999999</v>
      </c>
      <c r="DP31" s="26">
        <v>1.958</v>
      </c>
      <c r="DQ31" s="26">
        <v>3.0510000000000002</v>
      </c>
      <c r="DR31" s="27"/>
      <c r="DS31" s="25">
        <v>2.0830000000000002</v>
      </c>
      <c r="DT31" s="26">
        <v>3.6389999999999998</v>
      </c>
      <c r="DU31" s="26">
        <v>5.2480000000000002</v>
      </c>
      <c r="DV31" s="26">
        <v>7.2489999999999997</v>
      </c>
      <c r="DW31" s="26">
        <v>9.6739999999999995</v>
      </c>
      <c r="DX31" s="27"/>
    </row>
    <row r="32" spans="1:128">
      <c r="A32" s="19">
        <v>1</v>
      </c>
      <c r="B32" s="24">
        <v>7</v>
      </c>
      <c r="C32" s="25">
        <v>1.0999999999999999E-2</v>
      </c>
      <c r="D32" s="26">
        <v>3.9E-2</v>
      </c>
      <c r="E32" s="26">
        <v>8.2000000000000003E-2</v>
      </c>
      <c r="F32" s="26">
        <v>0.155</v>
      </c>
      <c r="G32" s="26">
        <v>0.33</v>
      </c>
      <c r="H32" s="27"/>
      <c r="I32" s="25">
        <v>7.0000000000000007E-2</v>
      </c>
      <c r="J32" s="26">
        <v>0.26200000000000001</v>
      </c>
      <c r="K32" s="26">
        <v>0.38100000000000001</v>
      </c>
      <c r="L32" s="26">
        <v>0.67400000000000004</v>
      </c>
      <c r="M32" s="26">
        <v>1.133</v>
      </c>
      <c r="N32" s="27"/>
      <c r="O32" s="25">
        <v>5.2999999999999999E-2</v>
      </c>
      <c r="P32" s="26">
        <v>0.127</v>
      </c>
      <c r="Q32" s="26">
        <v>0.19</v>
      </c>
      <c r="R32" s="26">
        <v>0.27700000000000002</v>
      </c>
      <c r="S32" s="26">
        <v>0.40100000000000002</v>
      </c>
      <c r="T32" s="27"/>
      <c r="U32" s="25">
        <v>1.2E-2</v>
      </c>
      <c r="V32" s="26">
        <v>3.5999999999999997E-2</v>
      </c>
      <c r="W32" s="26">
        <v>5.8000000000000003E-2</v>
      </c>
      <c r="X32" s="26">
        <v>0.09</v>
      </c>
      <c r="Y32" s="26">
        <v>0.13600000000000001</v>
      </c>
      <c r="Z32" s="27"/>
      <c r="AA32" s="25">
        <v>0.124</v>
      </c>
      <c r="AB32" s="26">
        <v>0.217</v>
      </c>
      <c r="AC32" s="26">
        <v>0.29899999999999999</v>
      </c>
      <c r="AD32" s="26">
        <v>0.37</v>
      </c>
      <c r="AE32" s="26">
        <v>0.53600000000000003</v>
      </c>
      <c r="AF32" s="27"/>
      <c r="AG32" s="25">
        <v>0.13700000000000001</v>
      </c>
      <c r="AH32" s="26">
        <v>0.3</v>
      </c>
      <c r="AI32" s="26">
        <v>0.46200000000000002</v>
      </c>
      <c r="AJ32" s="26">
        <v>0.65400000000000003</v>
      </c>
      <c r="AK32" s="26">
        <v>1.0469999999999999</v>
      </c>
      <c r="AL32" s="27"/>
      <c r="AM32" s="25">
        <v>0.20399999999999999</v>
      </c>
      <c r="AN32" s="26">
        <v>0.51600000000000001</v>
      </c>
      <c r="AO32" s="26">
        <v>0.78400000000000003</v>
      </c>
      <c r="AP32" s="26">
        <v>1.23</v>
      </c>
      <c r="AQ32" s="26">
        <v>1.9850000000000001</v>
      </c>
      <c r="AR32" s="27"/>
      <c r="AS32" s="25">
        <v>0.91600000000000004</v>
      </c>
      <c r="AT32" s="26">
        <v>1.6910000000000001</v>
      </c>
      <c r="AU32" s="26">
        <v>2.3210000000000002</v>
      </c>
      <c r="AV32" s="26">
        <v>3.0920000000000001</v>
      </c>
      <c r="AW32" s="26">
        <v>4.4800000000000004</v>
      </c>
      <c r="AX32" s="27"/>
      <c r="AY32" s="25">
        <v>6.4000000000000001E-2</v>
      </c>
      <c r="AZ32" s="26">
        <v>0.14499999999999999</v>
      </c>
      <c r="BA32" s="26">
        <v>0.22900000000000001</v>
      </c>
      <c r="BB32" s="26">
        <v>0.43099999999999999</v>
      </c>
      <c r="BC32" s="26">
        <v>0.751</v>
      </c>
      <c r="BD32" s="27"/>
      <c r="BE32" s="25">
        <v>2.5000000000000001E-2</v>
      </c>
      <c r="BF32" s="26">
        <v>0.107</v>
      </c>
      <c r="BG32" s="26">
        <v>0.27600000000000002</v>
      </c>
      <c r="BH32" s="26">
        <v>0.46</v>
      </c>
      <c r="BI32" s="26">
        <v>0.98399999999999999</v>
      </c>
      <c r="BJ32" s="27"/>
      <c r="BK32" s="25">
        <v>7.2999999999999995E-2</v>
      </c>
      <c r="BL32" s="26">
        <v>0.17699999999999999</v>
      </c>
      <c r="BM32" s="26">
        <v>0.32700000000000001</v>
      </c>
      <c r="BN32" s="26">
        <v>0.54400000000000004</v>
      </c>
      <c r="BO32" s="26">
        <v>0.97399999999999998</v>
      </c>
      <c r="BP32" s="27"/>
      <c r="BQ32" s="25">
        <v>1.2430000000000001</v>
      </c>
      <c r="BR32" s="26">
        <v>2.0630000000000002</v>
      </c>
      <c r="BS32" s="26">
        <v>2.8069999999999999</v>
      </c>
      <c r="BT32" s="26">
        <v>3.778</v>
      </c>
      <c r="BU32" s="26">
        <v>5.3529999999999998</v>
      </c>
      <c r="BV32" s="27"/>
      <c r="BW32" s="25">
        <v>8.9999999999999993E-3</v>
      </c>
      <c r="BX32" s="26">
        <v>2.1999999999999999E-2</v>
      </c>
      <c r="BY32" s="26">
        <v>3.2000000000000001E-2</v>
      </c>
      <c r="BZ32" s="26">
        <v>5.3999999999999999E-2</v>
      </c>
      <c r="CA32" s="26">
        <v>9.0999999999999998E-2</v>
      </c>
      <c r="CB32" s="27"/>
      <c r="CC32" s="25">
        <v>2.5999999999999999E-2</v>
      </c>
      <c r="CD32" s="26">
        <v>5.5E-2</v>
      </c>
      <c r="CE32" s="26">
        <v>7.9000000000000001E-2</v>
      </c>
      <c r="CF32" s="26">
        <v>0.113</v>
      </c>
      <c r="CG32" s="26">
        <v>0.186</v>
      </c>
      <c r="CH32" s="27"/>
      <c r="CI32" s="25">
        <v>6.6000000000000003E-2</v>
      </c>
      <c r="CJ32" s="26">
        <v>0.13700000000000001</v>
      </c>
      <c r="CK32" s="26">
        <v>0.19700000000000001</v>
      </c>
      <c r="CL32" s="26">
        <v>0.30299999999999999</v>
      </c>
      <c r="CM32" s="26">
        <v>0.46800000000000003</v>
      </c>
      <c r="CN32" s="27"/>
      <c r="CO32" s="25">
        <v>0.01</v>
      </c>
      <c r="CP32" s="26">
        <v>1.4E-2</v>
      </c>
      <c r="CQ32" s="26">
        <v>2.1000000000000001E-2</v>
      </c>
      <c r="CR32" s="26">
        <v>2.8000000000000001E-2</v>
      </c>
      <c r="CS32" s="26">
        <v>5.8999999999999997E-2</v>
      </c>
      <c r="CT32" s="27"/>
      <c r="CU32" s="25">
        <v>9.9000000000000005E-2</v>
      </c>
      <c r="CV32" s="26">
        <v>0.20499999999999999</v>
      </c>
      <c r="CW32" s="26">
        <v>0.313</v>
      </c>
      <c r="CX32" s="26">
        <v>0.41099999999999998</v>
      </c>
      <c r="CY32" s="26">
        <v>0.69399999999999995</v>
      </c>
      <c r="CZ32" s="27"/>
      <c r="DA32" s="174"/>
      <c r="DB32" s="175"/>
      <c r="DC32" s="175"/>
      <c r="DD32" s="175"/>
      <c r="DE32" s="175"/>
      <c r="DF32" s="176"/>
      <c r="DG32" s="25">
        <v>0.12</v>
      </c>
      <c r="DH32" s="26">
        <v>0.36799999999999999</v>
      </c>
      <c r="DI32" s="26">
        <v>0.63800000000000001</v>
      </c>
      <c r="DJ32" s="26">
        <v>1.0149999999999999</v>
      </c>
      <c r="DK32" s="26">
        <v>1.5580000000000001</v>
      </c>
      <c r="DL32" s="27"/>
      <c r="DM32" s="25">
        <v>0.38200000000000001</v>
      </c>
      <c r="DN32" s="26">
        <v>0.79400000000000004</v>
      </c>
      <c r="DO32" s="26">
        <v>1.0780000000000001</v>
      </c>
      <c r="DP32" s="26">
        <v>1.5169999999999999</v>
      </c>
      <c r="DQ32" s="26">
        <v>2.1970000000000001</v>
      </c>
      <c r="DR32" s="27"/>
      <c r="DS32" s="25">
        <v>1.9059999999999999</v>
      </c>
      <c r="DT32" s="26">
        <v>3.2839999999999998</v>
      </c>
      <c r="DU32" s="26">
        <v>4.3760000000000003</v>
      </c>
      <c r="DV32" s="26">
        <v>5.6769999999999996</v>
      </c>
      <c r="DW32" s="26">
        <v>8.2889999999999997</v>
      </c>
      <c r="DX32" s="27"/>
    </row>
    <row r="33" spans="1:128" ht="15.5" thickBot="1">
      <c r="A33" s="19">
        <v>1</v>
      </c>
      <c r="B33" s="24">
        <v>8</v>
      </c>
      <c r="C33" s="25">
        <v>5.0000000000000001E-3</v>
      </c>
      <c r="D33" s="26">
        <v>2.3E-2</v>
      </c>
      <c r="E33" s="26">
        <v>4.4999999999999998E-2</v>
      </c>
      <c r="F33" s="26">
        <v>8.2000000000000003E-2</v>
      </c>
      <c r="G33" s="26">
        <v>0.245</v>
      </c>
      <c r="H33" s="27"/>
      <c r="I33" s="25">
        <v>2.5000000000000001E-2</v>
      </c>
      <c r="J33" s="26">
        <v>8.6999999999999994E-2</v>
      </c>
      <c r="K33" s="26">
        <v>0.185</v>
      </c>
      <c r="L33" s="26">
        <v>0.32400000000000001</v>
      </c>
      <c r="M33" s="26">
        <v>0.53900000000000003</v>
      </c>
      <c r="N33" s="27"/>
      <c r="O33" s="25">
        <v>3.5000000000000003E-2</v>
      </c>
      <c r="P33" s="26">
        <v>0.10299999999999999</v>
      </c>
      <c r="Q33" s="26">
        <v>0.156</v>
      </c>
      <c r="R33" s="26">
        <v>0.20699999999999999</v>
      </c>
      <c r="S33" s="26">
        <v>0.29699999999999999</v>
      </c>
      <c r="T33" s="27"/>
      <c r="U33" s="25">
        <v>1.0999999999999999E-2</v>
      </c>
      <c r="V33" s="26">
        <v>3.1E-2</v>
      </c>
      <c r="W33" s="26">
        <v>5.0999999999999997E-2</v>
      </c>
      <c r="X33" s="26">
        <v>7.2999999999999995E-2</v>
      </c>
      <c r="Y33" s="26">
        <v>0.126</v>
      </c>
      <c r="Z33" s="27"/>
      <c r="AA33" s="25">
        <v>0.14399999999999999</v>
      </c>
      <c r="AB33" s="26">
        <v>0.22600000000000001</v>
      </c>
      <c r="AC33" s="26">
        <v>0.29199999999999998</v>
      </c>
      <c r="AD33" s="26">
        <v>0.376</v>
      </c>
      <c r="AE33" s="26">
        <v>0.51600000000000001</v>
      </c>
      <c r="AF33" s="27"/>
      <c r="AG33" s="25">
        <v>9.1999999999999998E-2</v>
      </c>
      <c r="AH33" s="26">
        <v>0.20899999999999999</v>
      </c>
      <c r="AI33" s="26">
        <v>0.30599999999999999</v>
      </c>
      <c r="AJ33" s="26">
        <v>0.41899999999999998</v>
      </c>
      <c r="AK33" s="26">
        <v>0.67700000000000005</v>
      </c>
      <c r="AL33" s="27"/>
      <c r="AM33" s="25">
        <v>0.17599999999999999</v>
      </c>
      <c r="AN33" s="26">
        <v>0.38900000000000001</v>
      </c>
      <c r="AO33" s="26">
        <v>0.53</v>
      </c>
      <c r="AP33" s="26">
        <v>0.80900000000000005</v>
      </c>
      <c r="AQ33" s="26">
        <v>1.204</v>
      </c>
      <c r="AR33" s="27"/>
      <c r="AS33" s="25">
        <v>0.73699999999999999</v>
      </c>
      <c r="AT33" s="26">
        <v>1.296</v>
      </c>
      <c r="AU33" s="26">
        <v>1.7569999999999999</v>
      </c>
      <c r="AV33" s="26">
        <v>2.3580000000000001</v>
      </c>
      <c r="AW33" s="26">
        <v>3.2250000000000001</v>
      </c>
      <c r="AX33" s="27"/>
      <c r="AY33" s="25">
        <v>8.6999999999999994E-2</v>
      </c>
      <c r="AZ33" s="26">
        <v>0.20699999999999999</v>
      </c>
      <c r="BA33" s="26">
        <v>0.35199999999999998</v>
      </c>
      <c r="BB33" s="26">
        <v>0.56899999999999995</v>
      </c>
      <c r="BC33" s="26">
        <v>0.91200000000000003</v>
      </c>
      <c r="BD33" s="27"/>
      <c r="BE33" s="25">
        <v>8.0000000000000002E-3</v>
      </c>
      <c r="BF33" s="26">
        <v>0.1</v>
      </c>
      <c r="BG33" s="26">
        <v>0.318</v>
      </c>
      <c r="BH33" s="26">
        <v>0.42799999999999999</v>
      </c>
      <c r="BI33" s="26">
        <v>0.76</v>
      </c>
      <c r="BJ33" s="27"/>
      <c r="BK33" s="25">
        <v>0.109</v>
      </c>
      <c r="BL33" s="26">
        <v>0.28399999999999997</v>
      </c>
      <c r="BM33" s="26">
        <v>0.45</v>
      </c>
      <c r="BN33" s="26">
        <v>0.70399999999999996</v>
      </c>
      <c r="BO33" s="26">
        <v>1.139</v>
      </c>
      <c r="BP33" s="27"/>
      <c r="BQ33" s="25">
        <v>1.0580000000000001</v>
      </c>
      <c r="BR33" s="26">
        <v>1.8660000000000001</v>
      </c>
      <c r="BS33" s="26">
        <v>2.39</v>
      </c>
      <c r="BT33" s="26">
        <v>2.988</v>
      </c>
      <c r="BU33" s="26">
        <v>4.1639999999999997</v>
      </c>
      <c r="BV33" s="27"/>
      <c r="BW33" s="25">
        <v>0.01</v>
      </c>
      <c r="BX33" s="26">
        <v>2.3E-2</v>
      </c>
      <c r="BY33" s="26">
        <v>3.4000000000000002E-2</v>
      </c>
      <c r="BZ33" s="26">
        <v>5.1999999999999998E-2</v>
      </c>
      <c r="CA33" s="26">
        <v>8.6999999999999994E-2</v>
      </c>
      <c r="CB33" s="27"/>
      <c r="CC33" s="25">
        <v>2.5000000000000001E-2</v>
      </c>
      <c r="CD33" s="26">
        <v>4.3999999999999997E-2</v>
      </c>
      <c r="CE33" s="26">
        <v>0.06</v>
      </c>
      <c r="CF33" s="26">
        <v>7.9000000000000001E-2</v>
      </c>
      <c r="CG33" s="26">
        <v>0.11799999999999999</v>
      </c>
      <c r="CH33" s="27"/>
      <c r="CI33" s="25">
        <v>6.3E-2</v>
      </c>
      <c r="CJ33" s="26">
        <v>0.111</v>
      </c>
      <c r="CK33" s="26">
        <v>0.14299999999999999</v>
      </c>
      <c r="CL33" s="26">
        <v>0.17899999999999999</v>
      </c>
      <c r="CM33" s="26">
        <v>0.23899999999999999</v>
      </c>
      <c r="CN33" s="27"/>
      <c r="CO33" s="25">
        <v>5.0000000000000001E-3</v>
      </c>
      <c r="CP33" s="26">
        <v>1.2999999999999999E-2</v>
      </c>
      <c r="CQ33" s="26">
        <v>2.4E-2</v>
      </c>
      <c r="CR33" s="26">
        <v>3.5999999999999997E-2</v>
      </c>
      <c r="CS33" s="26">
        <v>5.5E-2</v>
      </c>
      <c r="CT33" s="27"/>
      <c r="CU33" s="25">
        <v>5.5E-2</v>
      </c>
      <c r="CV33" s="26">
        <v>0.11899999999999999</v>
      </c>
      <c r="CW33" s="26">
        <v>0.20300000000000001</v>
      </c>
      <c r="CX33" s="26">
        <v>0.33200000000000002</v>
      </c>
      <c r="CY33" s="26">
        <v>0.50900000000000001</v>
      </c>
      <c r="CZ33" s="27"/>
      <c r="DA33" s="174"/>
      <c r="DB33" s="175"/>
      <c r="DC33" s="175"/>
      <c r="DD33" s="175"/>
      <c r="DE33" s="175"/>
      <c r="DF33" s="176"/>
      <c r="DG33" s="25">
        <v>0.11700000000000001</v>
      </c>
      <c r="DH33" s="26">
        <v>0.28799999999999998</v>
      </c>
      <c r="DI33" s="26">
        <v>0.41</v>
      </c>
      <c r="DJ33" s="26">
        <v>0.625</v>
      </c>
      <c r="DK33" s="26">
        <v>1.054</v>
      </c>
      <c r="DL33" s="27"/>
      <c r="DM33" s="25">
        <v>0.377</v>
      </c>
      <c r="DN33" s="26">
        <v>0.60899999999999999</v>
      </c>
      <c r="DO33" s="26">
        <v>0.80700000000000005</v>
      </c>
      <c r="DP33" s="26">
        <v>1.145</v>
      </c>
      <c r="DQ33" s="26">
        <v>1.6339999999999999</v>
      </c>
      <c r="DR33" s="27"/>
      <c r="DS33" s="25">
        <v>1.67</v>
      </c>
      <c r="DT33" s="26">
        <v>2.7210000000000001</v>
      </c>
      <c r="DU33" s="26">
        <v>3.496</v>
      </c>
      <c r="DV33" s="26">
        <v>4.4889999999999999</v>
      </c>
      <c r="DW33" s="26">
        <v>6.25</v>
      </c>
      <c r="DX33" s="27"/>
    </row>
    <row r="34" spans="1:128" ht="15.5" thickBot="1">
      <c r="A34" s="28">
        <v>2</v>
      </c>
      <c r="B34" s="29">
        <v>0</v>
      </c>
      <c r="C34" s="30">
        <v>2.5999999999999999E-2</v>
      </c>
      <c r="D34" s="31">
        <v>0.106</v>
      </c>
      <c r="E34" s="31">
        <v>0.192</v>
      </c>
      <c r="F34" s="31">
        <v>0.30299999999999999</v>
      </c>
      <c r="G34" s="31">
        <v>0.60899999999999999</v>
      </c>
      <c r="H34" s="32"/>
      <c r="I34" s="30">
        <v>3.3000000000000002E-2</v>
      </c>
      <c r="J34" s="31">
        <v>6.8000000000000005E-2</v>
      </c>
      <c r="K34" s="31">
        <v>0.128</v>
      </c>
      <c r="L34" s="31">
        <v>0.189</v>
      </c>
      <c r="M34" s="31">
        <v>0.39100000000000001</v>
      </c>
      <c r="N34" s="32"/>
      <c r="O34" s="30">
        <v>3.2000000000000001E-2</v>
      </c>
      <c r="P34" s="31">
        <v>8.7999999999999995E-2</v>
      </c>
      <c r="Q34" s="31">
        <v>0.161</v>
      </c>
      <c r="R34" s="31">
        <v>0.25700000000000001</v>
      </c>
      <c r="S34" s="31">
        <v>0.45900000000000002</v>
      </c>
      <c r="T34" s="32"/>
      <c r="U34" s="30">
        <v>1.0999999999999999E-2</v>
      </c>
      <c r="V34" s="31">
        <v>3.1E-2</v>
      </c>
      <c r="W34" s="31">
        <v>0.06</v>
      </c>
      <c r="X34" s="31">
        <v>0.106</v>
      </c>
      <c r="Y34" s="31">
        <v>0.22600000000000001</v>
      </c>
      <c r="Z34" s="32"/>
      <c r="AA34" s="30">
        <v>0.44400000000000001</v>
      </c>
      <c r="AB34" s="31">
        <v>1.7749999999999999</v>
      </c>
      <c r="AC34" s="31">
        <v>4.8869999999999996</v>
      </c>
      <c r="AD34" s="31">
        <v>12.967000000000001</v>
      </c>
      <c r="AE34" s="31">
        <v>32.470999999999997</v>
      </c>
      <c r="AF34" s="32"/>
      <c r="AG34" s="30">
        <v>7.4999999999999997E-2</v>
      </c>
      <c r="AH34" s="31">
        <v>0.218</v>
      </c>
      <c r="AI34" s="31">
        <v>0.39200000000000002</v>
      </c>
      <c r="AJ34" s="31">
        <v>0.70399999999999996</v>
      </c>
      <c r="AK34" s="31">
        <v>1.772</v>
      </c>
      <c r="AL34" s="32"/>
      <c r="AM34" s="30">
        <v>0.44600000000000001</v>
      </c>
      <c r="AN34" s="31">
        <v>1.4910000000000001</v>
      </c>
      <c r="AO34" s="31">
        <v>2.4849999999999999</v>
      </c>
      <c r="AP34" s="31">
        <v>3.948</v>
      </c>
      <c r="AQ34" s="31">
        <v>6.2030000000000003</v>
      </c>
      <c r="AR34" s="32"/>
      <c r="AS34" s="30">
        <v>1.76</v>
      </c>
      <c r="AT34" s="31">
        <v>4.5</v>
      </c>
      <c r="AU34" s="31">
        <v>8.2520000000000007</v>
      </c>
      <c r="AV34" s="31">
        <v>15.407999999999999</v>
      </c>
      <c r="AW34" s="31">
        <v>32.966999999999999</v>
      </c>
      <c r="AX34" s="32"/>
      <c r="AY34" s="30">
        <v>0.53600000000000003</v>
      </c>
      <c r="AZ34" s="31">
        <v>2.2029999999999998</v>
      </c>
      <c r="BA34" s="31">
        <v>4.9269999999999996</v>
      </c>
      <c r="BB34" s="31">
        <v>9.327</v>
      </c>
      <c r="BC34" s="31">
        <v>16.334</v>
      </c>
      <c r="BD34" s="32"/>
      <c r="BE34" s="30">
        <v>0.128</v>
      </c>
      <c r="BF34" s="31">
        <v>0.85599999999999998</v>
      </c>
      <c r="BG34" s="31">
        <v>1.7090000000000001</v>
      </c>
      <c r="BH34" s="31">
        <v>2.6019999999999999</v>
      </c>
      <c r="BI34" s="31">
        <v>4.9219999999999997</v>
      </c>
      <c r="BJ34" s="32"/>
      <c r="BK34" s="30">
        <v>0.69499999999999995</v>
      </c>
      <c r="BL34" s="31">
        <v>2.411</v>
      </c>
      <c r="BM34" s="31">
        <v>4.9989999999999997</v>
      </c>
      <c r="BN34" s="31">
        <v>9.3420000000000005</v>
      </c>
      <c r="BO34" s="31">
        <v>17.291</v>
      </c>
      <c r="BP34" s="32"/>
      <c r="BQ34" s="30">
        <v>3.177</v>
      </c>
      <c r="BR34" s="31">
        <v>7.3470000000000004</v>
      </c>
      <c r="BS34" s="31">
        <v>13.375999999999999</v>
      </c>
      <c r="BT34" s="31">
        <v>23.852</v>
      </c>
      <c r="BU34" s="31">
        <v>46.616</v>
      </c>
      <c r="BV34" s="32"/>
      <c r="BW34" s="30">
        <v>2.5999999999999999E-2</v>
      </c>
      <c r="BX34" s="31">
        <v>5.6000000000000001E-2</v>
      </c>
      <c r="BY34" s="31">
        <v>9.6000000000000002E-2</v>
      </c>
      <c r="BZ34" s="31">
        <v>0.185</v>
      </c>
      <c r="CA34" s="31">
        <v>0.377</v>
      </c>
      <c r="CB34" s="32"/>
      <c r="CC34" s="30">
        <v>4.2999999999999997E-2</v>
      </c>
      <c r="CD34" s="31">
        <v>9.2999999999999999E-2</v>
      </c>
      <c r="CE34" s="31">
        <v>0.17399999999999999</v>
      </c>
      <c r="CF34" s="31">
        <v>0.29299999999999998</v>
      </c>
      <c r="CG34" s="31">
        <v>0.55700000000000005</v>
      </c>
      <c r="CH34" s="32"/>
      <c r="CI34" s="30">
        <v>6.2E-2</v>
      </c>
      <c r="CJ34" s="31">
        <v>0.14399999999999999</v>
      </c>
      <c r="CK34" s="31">
        <v>0.26900000000000002</v>
      </c>
      <c r="CL34" s="31">
        <v>0.51800000000000002</v>
      </c>
      <c r="CM34" s="31">
        <v>0.97399999999999998</v>
      </c>
      <c r="CN34" s="32"/>
      <c r="CO34" s="30">
        <v>0.105</v>
      </c>
      <c r="CP34" s="31">
        <v>0.31900000000000001</v>
      </c>
      <c r="CQ34" s="31">
        <v>0.53300000000000003</v>
      </c>
      <c r="CR34" s="31">
        <v>0.78600000000000003</v>
      </c>
      <c r="CS34" s="31">
        <v>1.2190000000000001</v>
      </c>
      <c r="CT34" s="32"/>
      <c r="CU34" s="30">
        <v>0.247</v>
      </c>
      <c r="CV34" s="31">
        <v>0.79600000000000004</v>
      </c>
      <c r="CW34" s="31">
        <v>1.746</v>
      </c>
      <c r="CX34" s="31">
        <v>2.9319999999999999</v>
      </c>
      <c r="CY34" s="31">
        <v>5.968</v>
      </c>
      <c r="CZ34" s="32"/>
      <c r="DA34" s="177"/>
      <c r="DB34" s="178"/>
      <c r="DC34" s="178"/>
      <c r="DD34" s="178"/>
      <c r="DE34" s="178"/>
      <c r="DF34" s="179"/>
      <c r="DG34" s="30">
        <v>0.46600000000000003</v>
      </c>
      <c r="DH34" s="31">
        <v>1.365</v>
      </c>
      <c r="DI34" s="31">
        <v>2.2250000000000001</v>
      </c>
      <c r="DJ34" s="31">
        <v>3.7229999999999999</v>
      </c>
      <c r="DK34" s="31">
        <v>6.7039999999999997</v>
      </c>
      <c r="DL34" s="32"/>
      <c r="DM34" s="30">
        <v>0.84699999999999998</v>
      </c>
      <c r="DN34" s="31">
        <v>1.978</v>
      </c>
      <c r="DO34" s="31">
        <v>3.3279999999999998</v>
      </c>
      <c r="DP34" s="31">
        <v>5.5410000000000004</v>
      </c>
      <c r="DQ34" s="31">
        <v>9.5500000000000007</v>
      </c>
      <c r="DR34" s="32"/>
      <c r="DS34" s="30">
        <v>4.9809999999999999</v>
      </c>
      <c r="DT34" s="31">
        <v>11.523999999999999</v>
      </c>
      <c r="DU34" s="31">
        <v>19.125</v>
      </c>
      <c r="DV34" s="31">
        <v>32.363999999999997</v>
      </c>
      <c r="DW34" s="31">
        <v>59.198999999999998</v>
      </c>
      <c r="DX34" s="32"/>
    </row>
    <row r="35" spans="1:128" ht="15.5" thickBot="1">
      <c r="A35" s="33">
        <v>3</v>
      </c>
      <c r="B35" s="34">
        <v>0</v>
      </c>
      <c r="C35" s="35">
        <v>1.4E-2</v>
      </c>
      <c r="D35" s="36">
        <v>4.1000000000000002E-2</v>
      </c>
      <c r="E35" s="36">
        <v>8.1000000000000003E-2</v>
      </c>
      <c r="F35" s="36">
        <v>0.16</v>
      </c>
      <c r="G35" s="36">
        <v>0.33500000000000002</v>
      </c>
      <c r="H35" s="37"/>
      <c r="I35" s="35">
        <v>0.02</v>
      </c>
      <c r="J35" s="36">
        <v>4.1000000000000002E-2</v>
      </c>
      <c r="K35" s="36">
        <v>0.06</v>
      </c>
      <c r="L35" s="36">
        <v>9.2999999999999999E-2</v>
      </c>
      <c r="M35" s="36">
        <v>0.224</v>
      </c>
      <c r="N35" s="37"/>
      <c r="O35" s="35">
        <v>0.02</v>
      </c>
      <c r="P35" s="36">
        <v>4.1000000000000002E-2</v>
      </c>
      <c r="Q35" s="36">
        <v>7.0000000000000007E-2</v>
      </c>
      <c r="R35" s="36">
        <v>0.124</v>
      </c>
      <c r="S35" s="36">
        <v>0.29099999999999998</v>
      </c>
      <c r="T35" s="37"/>
      <c r="U35" s="35">
        <v>1.7000000000000001E-2</v>
      </c>
      <c r="V35" s="36">
        <v>4.7E-2</v>
      </c>
      <c r="W35" s="36">
        <v>7.9000000000000001E-2</v>
      </c>
      <c r="X35" s="36">
        <v>0.127</v>
      </c>
      <c r="Y35" s="36">
        <v>0.20899999999999999</v>
      </c>
      <c r="Z35" s="37"/>
      <c r="AA35" s="35">
        <v>0.21199999999999999</v>
      </c>
      <c r="AB35" s="36">
        <v>0.43099999999999999</v>
      </c>
      <c r="AC35" s="36">
        <v>0.58399999999999996</v>
      </c>
      <c r="AD35" s="36">
        <v>0.80500000000000005</v>
      </c>
      <c r="AE35" s="36">
        <v>1.462</v>
      </c>
      <c r="AF35" s="37"/>
      <c r="AG35" s="35">
        <v>3.5000000000000003E-2</v>
      </c>
      <c r="AH35" s="36">
        <v>7.6999999999999999E-2</v>
      </c>
      <c r="AI35" s="36">
        <v>0.122</v>
      </c>
      <c r="AJ35" s="36">
        <v>0.23599999999999999</v>
      </c>
      <c r="AK35" s="36">
        <v>0.57099999999999995</v>
      </c>
      <c r="AL35" s="37"/>
      <c r="AM35" s="35">
        <v>0.83299999999999996</v>
      </c>
      <c r="AN35" s="36">
        <v>2.3439999999999999</v>
      </c>
      <c r="AO35" s="36">
        <v>3.609</v>
      </c>
      <c r="AP35" s="36">
        <v>5.444</v>
      </c>
      <c r="AQ35" s="36">
        <v>7.9029999999999996</v>
      </c>
      <c r="AR35" s="37"/>
      <c r="AS35" s="35">
        <v>0.874</v>
      </c>
      <c r="AT35" s="36">
        <v>2.6709999999999998</v>
      </c>
      <c r="AU35" s="36">
        <v>4.0309999999999997</v>
      </c>
      <c r="AV35" s="36">
        <v>6.0250000000000004</v>
      </c>
      <c r="AW35" s="36">
        <v>8.5340000000000007</v>
      </c>
      <c r="AX35" s="37"/>
      <c r="AY35" s="35">
        <v>0.60699999999999998</v>
      </c>
      <c r="AZ35" s="36">
        <v>1.589</v>
      </c>
      <c r="BA35" s="36">
        <v>2.7189999999999999</v>
      </c>
      <c r="BB35" s="36">
        <v>3.98</v>
      </c>
      <c r="BC35" s="36">
        <v>7.0510000000000002</v>
      </c>
      <c r="BD35" s="37"/>
      <c r="BE35" s="35">
        <v>6.7000000000000004E-2</v>
      </c>
      <c r="BF35" s="36">
        <v>0.43</v>
      </c>
      <c r="BG35" s="36">
        <v>1.085</v>
      </c>
      <c r="BH35" s="36">
        <v>1.5740000000000001</v>
      </c>
      <c r="BI35" s="36">
        <v>2.9369999999999998</v>
      </c>
      <c r="BJ35" s="37"/>
      <c r="BK35" s="35">
        <v>0.64200000000000002</v>
      </c>
      <c r="BL35" s="36">
        <v>1.8080000000000001</v>
      </c>
      <c r="BM35" s="36">
        <v>2.9079999999999999</v>
      </c>
      <c r="BN35" s="36">
        <v>4.1529999999999996</v>
      </c>
      <c r="BO35" s="36">
        <v>7.806</v>
      </c>
      <c r="BP35" s="37"/>
      <c r="BQ35" s="35">
        <v>2.9569999999999999</v>
      </c>
      <c r="BR35" s="36">
        <v>5.7110000000000003</v>
      </c>
      <c r="BS35" s="36">
        <v>7.5309999999999997</v>
      </c>
      <c r="BT35" s="36">
        <v>9.7639999999999993</v>
      </c>
      <c r="BU35" s="36">
        <v>15.022</v>
      </c>
      <c r="BV35" s="37"/>
      <c r="BW35" s="35">
        <v>4.9000000000000002E-2</v>
      </c>
      <c r="BX35" s="36">
        <v>0.16500000000000001</v>
      </c>
      <c r="BY35" s="36">
        <v>0.29099999999999998</v>
      </c>
      <c r="BZ35" s="36">
        <v>0.443</v>
      </c>
      <c r="CA35" s="36">
        <v>0.70299999999999996</v>
      </c>
      <c r="CB35" s="37"/>
      <c r="CC35" s="35">
        <v>7.0000000000000007E-2</v>
      </c>
      <c r="CD35" s="36">
        <v>0.193</v>
      </c>
      <c r="CE35" s="36">
        <v>0.34300000000000003</v>
      </c>
      <c r="CF35" s="36">
        <v>0.53</v>
      </c>
      <c r="CG35" s="36">
        <v>0.875</v>
      </c>
      <c r="CH35" s="37"/>
      <c r="CI35" s="35">
        <v>0.14399999999999999</v>
      </c>
      <c r="CJ35" s="36">
        <v>0.33300000000000002</v>
      </c>
      <c r="CK35" s="36">
        <v>0.60099999999999998</v>
      </c>
      <c r="CL35" s="36">
        <v>0.89500000000000002</v>
      </c>
      <c r="CM35" s="36">
        <v>1.552</v>
      </c>
      <c r="CN35" s="37"/>
      <c r="CO35" s="35">
        <v>0.05</v>
      </c>
      <c r="CP35" s="36">
        <v>8.5000000000000006E-2</v>
      </c>
      <c r="CQ35" s="36">
        <v>0.14499999999999999</v>
      </c>
      <c r="CR35" s="36">
        <v>0.20799999999999999</v>
      </c>
      <c r="CS35" s="36">
        <v>0.38500000000000001</v>
      </c>
      <c r="CT35" s="37"/>
      <c r="CU35" s="35">
        <v>6.3E-2</v>
      </c>
      <c r="CV35" s="36">
        <v>0.27700000000000002</v>
      </c>
      <c r="CW35" s="36">
        <v>0.58899999999999997</v>
      </c>
      <c r="CX35" s="36">
        <v>1.234</v>
      </c>
      <c r="CY35" s="36">
        <v>2.5939999999999999</v>
      </c>
      <c r="CZ35" s="37"/>
      <c r="DA35" s="180"/>
      <c r="DB35" s="181"/>
      <c r="DC35" s="181"/>
      <c r="DD35" s="181"/>
      <c r="DE35" s="181"/>
      <c r="DF35" s="182"/>
      <c r="DG35" s="35">
        <v>0.26100000000000001</v>
      </c>
      <c r="DH35" s="36">
        <v>0.79100000000000004</v>
      </c>
      <c r="DI35" s="36">
        <v>1.3009999999999999</v>
      </c>
      <c r="DJ35" s="36">
        <v>1.909</v>
      </c>
      <c r="DK35" s="36">
        <v>2.8679999999999999</v>
      </c>
      <c r="DL35" s="37"/>
      <c r="DM35" s="35">
        <v>0.95899999999999996</v>
      </c>
      <c r="DN35" s="36">
        <v>2.2069999999999999</v>
      </c>
      <c r="DO35" s="36">
        <v>3.07</v>
      </c>
      <c r="DP35" s="36">
        <v>4.085</v>
      </c>
      <c r="DQ35" s="36">
        <v>6.0309999999999997</v>
      </c>
      <c r="DR35" s="37"/>
      <c r="DS35" s="35">
        <v>4.3719999999999999</v>
      </c>
      <c r="DT35" s="36">
        <v>8.5419999999999998</v>
      </c>
      <c r="DU35" s="36">
        <v>11.657</v>
      </c>
      <c r="DV35" s="36">
        <v>15.237</v>
      </c>
      <c r="DW35" s="36">
        <v>22.119</v>
      </c>
      <c r="DX35" s="37"/>
    </row>
    <row r="36" spans="1:128" ht="15.5" thickBot="1">
      <c r="A36" s="33">
        <v>4</v>
      </c>
      <c r="B36" s="34">
        <v>0</v>
      </c>
      <c r="C36" s="35">
        <v>3.7999999999999999E-2</v>
      </c>
      <c r="D36" s="36">
        <v>0.1</v>
      </c>
      <c r="E36" s="36">
        <v>0.158</v>
      </c>
      <c r="F36" s="36">
        <v>0.24</v>
      </c>
      <c r="G36" s="36">
        <v>0.376</v>
      </c>
      <c r="H36" s="37"/>
      <c r="I36" s="35">
        <v>1.9E-2</v>
      </c>
      <c r="J36" s="36">
        <v>3.4000000000000002E-2</v>
      </c>
      <c r="K36" s="36">
        <v>0.06</v>
      </c>
      <c r="L36" s="36">
        <v>8.7999999999999995E-2</v>
      </c>
      <c r="M36" s="36">
        <v>0.13800000000000001</v>
      </c>
      <c r="N36" s="37"/>
      <c r="O36" s="35">
        <v>6.4000000000000001E-2</v>
      </c>
      <c r="P36" s="36">
        <v>0.151</v>
      </c>
      <c r="Q36" s="36">
        <v>0.214</v>
      </c>
      <c r="R36" s="36">
        <v>0.29699999999999999</v>
      </c>
      <c r="S36" s="36">
        <v>0.40899999999999997</v>
      </c>
      <c r="T36" s="37"/>
      <c r="U36" s="35">
        <v>1.0999999999999999E-2</v>
      </c>
      <c r="V36" s="36">
        <v>2.1000000000000001E-2</v>
      </c>
      <c r="W36" s="36">
        <v>3.3000000000000002E-2</v>
      </c>
      <c r="X36" s="36">
        <v>5.3999999999999999E-2</v>
      </c>
      <c r="Y36" s="36">
        <v>0.107</v>
      </c>
      <c r="Z36" s="37"/>
      <c r="AA36" s="35">
        <v>6.2E-2</v>
      </c>
      <c r="AB36" s="36">
        <v>0.105</v>
      </c>
      <c r="AC36" s="36">
        <v>0.13700000000000001</v>
      </c>
      <c r="AD36" s="36">
        <v>0.17799999999999999</v>
      </c>
      <c r="AE36" s="36">
        <v>0.25800000000000001</v>
      </c>
      <c r="AF36" s="37"/>
      <c r="AG36" s="35">
        <v>3.4000000000000002E-2</v>
      </c>
      <c r="AH36" s="36">
        <v>7.8E-2</v>
      </c>
      <c r="AI36" s="36">
        <v>0.11600000000000001</v>
      </c>
      <c r="AJ36" s="36">
        <v>0.18</v>
      </c>
      <c r="AK36" s="36">
        <v>0.30099999999999999</v>
      </c>
      <c r="AL36" s="37"/>
      <c r="AM36" s="35">
        <v>5.5E-2</v>
      </c>
      <c r="AN36" s="36">
        <v>0.13800000000000001</v>
      </c>
      <c r="AO36" s="36">
        <v>0.27600000000000002</v>
      </c>
      <c r="AP36" s="36">
        <v>0.54100000000000004</v>
      </c>
      <c r="AQ36" s="36">
        <v>1.157</v>
      </c>
      <c r="AR36" s="37"/>
      <c r="AS36" s="35">
        <v>0.41699999999999998</v>
      </c>
      <c r="AT36" s="36">
        <v>0.66100000000000003</v>
      </c>
      <c r="AU36" s="36">
        <v>0.86699999999999999</v>
      </c>
      <c r="AV36" s="36">
        <v>1.17</v>
      </c>
      <c r="AW36" s="36">
        <v>1.7789999999999999</v>
      </c>
      <c r="AX36" s="37"/>
      <c r="AY36" s="35">
        <v>8.3000000000000004E-2</v>
      </c>
      <c r="AZ36" s="36">
        <v>0.34699999999999998</v>
      </c>
      <c r="BA36" s="36">
        <v>0.67300000000000004</v>
      </c>
      <c r="BB36" s="36">
        <v>0.99399999999999999</v>
      </c>
      <c r="BC36" s="36">
        <v>1.4510000000000001</v>
      </c>
      <c r="BD36" s="37"/>
      <c r="BE36" s="35">
        <v>7.9000000000000001E-2</v>
      </c>
      <c r="BF36" s="36">
        <v>0.27600000000000002</v>
      </c>
      <c r="BG36" s="36">
        <v>0.496</v>
      </c>
      <c r="BH36" s="36">
        <v>0.85499999999999998</v>
      </c>
      <c r="BI36" s="36">
        <v>1.2829999999999999</v>
      </c>
      <c r="BJ36" s="37"/>
      <c r="BK36" s="35">
        <v>0.17499999999999999</v>
      </c>
      <c r="BL36" s="36">
        <v>0.59499999999999997</v>
      </c>
      <c r="BM36" s="36">
        <v>1.0740000000000001</v>
      </c>
      <c r="BN36" s="36">
        <v>1.577</v>
      </c>
      <c r="BO36" s="36">
        <v>2.38</v>
      </c>
      <c r="BP36" s="37"/>
      <c r="BQ36" s="35">
        <v>0.92600000000000005</v>
      </c>
      <c r="BR36" s="36">
        <v>1.5529999999999999</v>
      </c>
      <c r="BS36" s="36">
        <v>2.0339999999999998</v>
      </c>
      <c r="BT36" s="36">
        <v>2.65</v>
      </c>
      <c r="BU36" s="36">
        <v>3.6640000000000001</v>
      </c>
      <c r="BV36" s="37"/>
      <c r="BW36" s="35">
        <v>5.0000000000000001E-3</v>
      </c>
      <c r="BX36" s="36">
        <v>1.2E-2</v>
      </c>
      <c r="BY36" s="36">
        <v>1.7000000000000001E-2</v>
      </c>
      <c r="BZ36" s="36">
        <v>2.3E-2</v>
      </c>
      <c r="CA36" s="36">
        <v>4.5999999999999999E-2</v>
      </c>
      <c r="CB36" s="37"/>
      <c r="CC36" s="35">
        <v>8.9999999999999993E-3</v>
      </c>
      <c r="CD36" s="36">
        <v>1.7000000000000001E-2</v>
      </c>
      <c r="CE36" s="36">
        <v>2.3E-2</v>
      </c>
      <c r="CF36" s="36">
        <v>3.6999999999999998E-2</v>
      </c>
      <c r="CG36" s="36">
        <v>7.5999999999999998E-2</v>
      </c>
      <c r="CH36" s="37"/>
      <c r="CI36" s="35">
        <v>1.2E-2</v>
      </c>
      <c r="CJ36" s="36">
        <v>0.02</v>
      </c>
      <c r="CK36" s="36">
        <v>0.04</v>
      </c>
      <c r="CL36" s="36">
        <v>7.9000000000000001E-2</v>
      </c>
      <c r="CM36" s="36">
        <v>0.14699999999999999</v>
      </c>
      <c r="CN36" s="37"/>
      <c r="CO36" s="35">
        <v>1.7000000000000001E-2</v>
      </c>
      <c r="CP36" s="36">
        <v>4.7E-2</v>
      </c>
      <c r="CQ36" s="36">
        <v>0.08</v>
      </c>
      <c r="CR36" s="36">
        <v>0.111</v>
      </c>
      <c r="CS36" s="36">
        <v>0.17100000000000001</v>
      </c>
      <c r="CT36" s="37"/>
      <c r="CU36" s="35">
        <v>2.4E-2</v>
      </c>
      <c r="CV36" s="36">
        <v>0.10299999999999999</v>
      </c>
      <c r="CW36" s="36">
        <v>0.16900000000000001</v>
      </c>
      <c r="CX36" s="36">
        <v>0.255</v>
      </c>
      <c r="CY36" s="36">
        <v>0.41099999999999998</v>
      </c>
      <c r="CZ36" s="37"/>
      <c r="DA36" s="180"/>
      <c r="DB36" s="181"/>
      <c r="DC36" s="181"/>
      <c r="DD36" s="181"/>
      <c r="DE36" s="181"/>
      <c r="DF36" s="182"/>
      <c r="DG36" s="35">
        <v>7.0999999999999994E-2</v>
      </c>
      <c r="DH36" s="36">
        <v>0.20100000000000001</v>
      </c>
      <c r="DI36" s="36">
        <v>0.30599999999999999</v>
      </c>
      <c r="DJ36" s="36">
        <v>0.45900000000000002</v>
      </c>
      <c r="DK36" s="36">
        <v>0.83399999999999996</v>
      </c>
      <c r="DL36" s="37"/>
      <c r="DM36" s="35">
        <v>0.11600000000000001</v>
      </c>
      <c r="DN36" s="36">
        <v>0.28000000000000003</v>
      </c>
      <c r="DO36" s="36">
        <v>0.41699999999999998</v>
      </c>
      <c r="DP36" s="36">
        <v>0.626</v>
      </c>
      <c r="DQ36" s="36">
        <v>1.1000000000000001</v>
      </c>
      <c r="DR36" s="37"/>
      <c r="DS36" s="35">
        <v>1.2450000000000001</v>
      </c>
      <c r="DT36" s="36">
        <v>2.0699999999999998</v>
      </c>
      <c r="DU36" s="36">
        <v>2.6680000000000001</v>
      </c>
      <c r="DV36" s="36">
        <v>3.5459999999999998</v>
      </c>
      <c r="DW36" s="36">
        <v>4.7649999999999997</v>
      </c>
      <c r="DX36" s="37"/>
    </row>
    <row r="37" spans="1:128" ht="15.5" thickBot="1">
      <c r="A37" s="33">
        <v>5</v>
      </c>
      <c r="B37" s="34">
        <v>0</v>
      </c>
      <c r="C37" s="35">
        <v>2.9000000000000001E-2</v>
      </c>
      <c r="D37" s="36">
        <v>0.106</v>
      </c>
      <c r="E37" s="36">
        <v>0.19500000000000001</v>
      </c>
      <c r="F37" s="36">
        <v>0.312</v>
      </c>
      <c r="G37" s="36">
        <v>0.58299999999999996</v>
      </c>
      <c r="H37" s="37"/>
      <c r="I37" s="35">
        <v>8.3000000000000004E-2</v>
      </c>
      <c r="J37" s="36">
        <v>0.184</v>
      </c>
      <c r="K37" s="36">
        <v>0.23799999999999999</v>
      </c>
      <c r="L37" s="36">
        <v>0.40699999999999997</v>
      </c>
      <c r="M37" s="36">
        <v>0.68100000000000005</v>
      </c>
      <c r="N37" s="37"/>
      <c r="O37" s="35">
        <v>2.9000000000000001E-2</v>
      </c>
      <c r="P37" s="36">
        <v>7.0000000000000007E-2</v>
      </c>
      <c r="Q37" s="36">
        <v>0.111</v>
      </c>
      <c r="R37" s="36">
        <v>0.16200000000000001</v>
      </c>
      <c r="S37" s="36">
        <v>0.28399999999999997</v>
      </c>
      <c r="T37" s="37"/>
      <c r="U37" s="35">
        <v>1.7000000000000001E-2</v>
      </c>
      <c r="V37" s="36">
        <v>3.5000000000000003E-2</v>
      </c>
      <c r="W37" s="36">
        <v>6.3E-2</v>
      </c>
      <c r="X37" s="36">
        <v>9.8000000000000004E-2</v>
      </c>
      <c r="Y37" s="36">
        <v>0.20200000000000001</v>
      </c>
      <c r="Z37" s="37"/>
      <c r="AA37" s="35">
        <v>0.26100000000000001</v>
      </c>
      <c r="AB37" s="36">
        <v>0.53700000000000003</v>
      </c>
      <c r="AC37" s="36">
        <v>0.71399999999999997</v>
      </c>
      <c r="AD37" s="36">
        <v>1.018</v>
      </c>
      <c r="AE37" s="36">
        <v>1.472</v>
      </c>
      <c r="AF37" s="37"/>
      <c r="AG37" s="35">
        <v>2.9000000000000001E-2</v>
      </c>
      <c r="AH37" s="36">
        <v>0.13200000000000001</v>
      </c>
      <c r="AI37" s="36">
        <v>0.24099999999999999</v>
      </c>
      <c r="AJ37" s="36">
        <v>0.379</v>
      </c>
      <c r="AK37" s="36">
        <v>0.65300000000000002</v>
      </c>
      <c r="AL37" s="37"/>
      <c r="AM37" s="35">
        <v>0.251</v>
      </c>
      <c r="AN37" s="36">
        <v>1.25</v>
      </c>
      <c r="AO37" s="36">
        <v>2.1509999999999998</v>
      </c>
      <c r="AP37" s="36">
        <v>3.617</v>
      </c>
      <c r="AQ37" s="36">
        <v>6.4489999999999998</v>
      </c>
      <c r="AR37" s="37"/>
      <c r="AS37" s="35">
        <v>0.68799999999999994</v>
      </c>
      <c r="AT37" s="36">
        <v>1.7849999999999999</v>
      </c>
      <c r="AU37" s="36">
        <v>2.8959999999999999</v>
      </c>
      <c r="AV37" s="36">
        <v>4.3979999999999997</v>
      </c>
      <c r="AW37" s="36">
        <v>7.1719999999999997</v>
      </c>
      <c r="AX37" s="37"/>
      <c r="AY37" s="35">
        <v>0.79400000000000004</v>
      </c>
      <c r="AZ37" s="36">
        <v>1.657</v>
      </c>
      <c r="BA37" s="36">
        <v>2.4990000000000001</v>
      </c>
      <c r="BB37" s="36">
        <v>3.391</v>
      </c>
      <c r="BC37" s="36">
        <v>5.1379999999999999</v>
      </c>
      <c r="BD37" s="37"/>
      <c r="BE37" s="35">
        <v>0.33300000000000002</v>
      </c>
      <c r="BF37" s="36">
        <v>2.2770000000000001</v>
      </c>
      <c r="BG37" s="36">
        <v>5.0309999999999997</v>
      </c>
      <c r="BH37" s="36">
        <v>7.569</v>
      </c>
      <c r="BI37" s="36">
        <v>10.567</v>
      </c>
      <c r="BJ37" s="37"/>
      <c r="BK37" s="35">
        <v>1.1499999999999999</v>
      </c>
      <c r="BL37" s="36">
        <v>2.9510000000000001</v>
      </c>
      <c r="BM37" s="36">
        <v>4.8869999999999996</v>
      </c>
      <c r="BN37" s="36">
        <v>8.1829999999999998</v>
      </c>
      <c r="BO37" s="36">
        <v>12.005000000000001</v>
      </c>
      <c r="BP37" s="37"/>
      <c r="BQ37" s="35">
        <v>3.2589999999999999</v>
      </c>
      <c r="BR37" s="36">
        <v>6.5149999999999997</v>
      </c>
      <c r="BS37" s="36">
        <v>9.5760000000000005</v>
      </c>
      <c r="BT37" s="36">
        <v>12.3</v>
      </c>
      <c r="BU37" s="36">
        <v>16.736000000000001</v>
      </c>
      <c r="BV37" s="37"/>
      <c r="BW37" s="35">
        <v>1.4999999999999999E-2</v>
      </c>
      <c r="BX37" s="36">
        <v>3.1E-2</v>
      </c>
      <c r="BY37" s="36">
        <v>4.9000000000000002E-2</v>
      </c>
      <c r="BZ37" s="36">
        <v>7.6999999999999999E-2</v>
      </c>
      <c r="CA37" s="36">
        <v>0.14499999999999999</v>
      </c>
      <c r="CB37" s="37"/>
      <c r="CC37" s="35">
        <v>2.9000000000000001E-2</v>
      </c>
      <c r="CD37" s="36">
        <v>6.3E-2</v>
      </c>
      <c r="CE37" s="36">
        <v>0.1</v>
      </c>
      <c r="CF37" s="36">
        <v>0.153</v>
      </c>
      <c r="CG37" s="36">
        <v>0.25</v>
      </c>
      <c r="CH37" s="37"/>
      <c r="CI37" s="35">
        <v>3.5999999999999997E-2</v>
      </c>
      <c r="CJ37" s="36">
        <v>9.5000000000000001E-2</v>
      </c>
      <c r="CK37" s="36">
        <v>0.155</v>
      </c>
      <c r="CL37" s="36">
        <v>0.24</v>
      </c>
      <c r="CM37" s="36">
        <v>0.40400000000000003</v>
      </c>
      <c r="CN37" s="37"/>
      <c r="CO37" s="35">
        <v>8.0000000000000002E-3</v>
      </c>
      <c r="CP37" s="36">
        <v>1.4999999999999999E-2</v>
      </c>
      <c r="CQ37" s="36">
        <v>2.4E-2</v>
      </c>
      <c r="CR37" s="36">
        <v>3.6999999999999998E-2</v>
      </c>
      <c r="CS37" s="36">
        <v>6.4000000000000001E-2</v>
      </c>
      <c r="CT37" s="37"/>
      <c r="CU37" s="35">
        <v>2.4E-2</v>
      </c>
      <c r="CV37" s="36">
        <v>0.15</v>
      </c>
      <c r="CW37" s="36">
        <v>0.31900000000000001</v>
      </c>
      <c r="CX37" s="36">
        <v>0.84299999999999997</v>
      </c>
      <c r="CY37" s="36">
        <v>1.5529999999999999</v>
      </c>
      <c r="CZ37" s="37"/>
      <c r="DA37" s="180"/>
      <c r="DB37" s="181"/>
      <c r="DC37" s="181"/>
      <c r="DD37" s="181"/>
      <c r="DE37" s="181"/>
      <c r="DF37" s="182"/>
      <c r="DG37" s="35">
        <v>0.26700000000000002</v>
      </c>
      <c r="DH37" s="36">
        <v>0.85499999999999998</v>
      </c>
      <c r="DI37" s="36">
        <v>1.4550000000000001</v>
      </c>
      <c r="DJ37" s="36">
        <v>2.5089999999999999</v>
      </c>
      <c r="DK37" s="36">
        <v>4.66</v>
      </c>
      <c r="DL37" s="37"/>
      <c r="DM37" s="35">
        <v>0.41299999999999998</v>
      </c>
      <c r="DN37" s="36">
        <v>1.157</v>
      </c>
      <c r="DO37" s="36">
        <v>1.8129999999999999</v>
      </c>
      <c r="DP37" s="36">
        <v>2.9159999999999999</v>
      </c>
      <c r="DQ37" s="36">
        <v>5.2009999999999996</v>
      </c>
      <c r="DR37" s="37"/>
      <c r="DS37" s="35">
        <v>4.6280000000000001</v>
      </c>
      <c r="DT37" s="36">
        <v>10.050000000000001</v>
      </c>
      <c r="DU37" s="36">
        <v>12.76</v>
      </c>
      <c r="DV37" s="36">
        <v>16.71</v>
      </c>
      <c r="DW37" s="36">
        <v>22.78</v>
      </c>
      <c r="DX37" s="37"/>
    </row>
    <row r="39" spans="1:128">
      <c r="A39" s="3" t="s">
        <v>352</v>
      </c>
    </row>
    <row r="40" spans="1:128" ht="15.5" thickBot="1">
      <c r="A40" s="111">
        <f>入力シート!H14</f>
        <v>0</v>
      </c>
    </row>
    <row r="41" spans="1:128" ht="15.5" thickBot="1">
      <c r="A41" s="4" t="s">
        <v>90</v>
      </c>
      <c r="B41" s="5" t="s">
        <v>91</v>
      </c>
      <c r="C41" s="6" t="s">
        <v>28</v>
      </c>
      <c r="D41" s="7"/>
      <c r="E41" s="7"/>
      <c r="F41" s="7"/>
      <c r="G41" s="7"/>
      <c r="H41" s="8"/>
      <c r="I41" s="6" t="s">
        <v>29</v>
      </c>
      <c r="J41" s="7"/>
      <c r="K41" s="7"/>
      <c r="L41" s="7"/>
      <c r="M41" s="7"/>
      <c r="N41" s="8"/>
      <c r="O41" s="6" t="s">
        <v>30</v>
      </c>
      <c r="P41" s="7"/>
      <c r="Q41" s="7"/>
      <c r="R41" s="7"/>
      <c r="S41" s="7"/>
      <c r="T41" s="8"/>
      <c r="U41" s="6" t="s">
        <v>31</v>
      </c>
      <c r="V41" s="7"/>
      <c r="W41" s="7"/>
      <c r="X41" s="7"/>
      <c r="Y41" s="7"/>
      <c r="Z41" s="8"/>
      <c r="AA41" s="6" t="s">
        <v>32</v>
      </c>
      <c r="AB41" s="7"/>
      <c r="AC41" s="7"/>
      <c r="AD41" s="7"/>
      <c r="AE41" s="7"/>
      <c r="AF41" s="8"/>
      <c r="AG41" s="6" t="s">
        <v>33</v>
      </c>
      <c r="AH41" s="7"/>
      <c r="AI41" s="7"/>
      <c r="AJ41" s="7"/>
      <c r="AK41" s="7"/>
      <c r="AL41" s="8"/>
      <c r="AM41" s="6" t="s">
        <v>34</v>
      </c>
      <c r="AN41" s="7"/>
      <c r="AO41" s="7"/>
      <c r="AP41" s="7"/>
      <c r="AQ41" s="7"/>
      <c r="AR41" s="8"/>
      <c r="AS41" s="6" t="s">
        <v>145</v>
      </c>
      <c r="AT41" s="7"/>
      <c r="AU41" s="7"/>
      <c r="AV41" s="7"/>
      <c r="AW41" s="7"/>
      <c r="AX41" s="8"/>
      <c r="AY41" s="6" t="s">
        <v>35</v>
      </c>
      <c r="AZ41" s="7"/>
      <c r="BA41" s="7"/>
      <c r="BB41" s="7"/>
      <c r="BC41" s="7"/>
      <c r="BD41" s="8"/>
      <c r="BE41" s="6" t="s">
        <v>146</v>
      </c>
      <c r="BF41" s="7"/>
      <c r="BG41" s="7"/>
      <c r="BH41" s="7"/>
      <c r="BI41" s="7"/>
      <c r="BJ41" s="8"/>
      <c r="BK41" s="6" t="s">
        <v>147</v>
      </c>
      <c r="BL41" s="7"/>
      <c r="BM41" s="7"/>
      <c r="BN41" s="7"/>
      <c r="BO41" s="7"/>
      <c r="BP41" s="8"/>
      <c r="BQ41" s="6" t="s">
        <v>148</v>
      </c>
      <c r="BR41" s="7"/>
      <c r="BS41" s="7"/>
      <c r="BT41" s="7"/>
      <c r="BU41" s="7"/>
      <c r="BV41" s="8"/>
      <c r="BW41" s="6" t="s">
        <v>37</v>
      </c>
      <c r="BX41" s="7"/>
      <c r="BY41" s="7"/>
      <c r="BZ41" s="7"/>
      <c r="CA41" s="7"/>
      <c r="CB41" s="8"/>
      <c r="CC41" s="6" t="s">
        <v>38</v>
      </c>
      <c r="CD41" s="7"/>
      <c r="CE41" s="7"/>
      <c r="CF41" s="7"/>
      <c r="CG41" s="7"/>
      <c r="CH41" s="8"/>
      <c r="CI41" s="6" t="s">
        <v>39</v>
      </c>
      <c r="CJ41" s="7"/>
      <c r="CK41" s="7"/>
      <c r="CL41" s="7"/>
      <c r="CM41" s="7"/>
      <c r="CN41" s="8"/>
      <c r="CO41" s="6" t="s">
        <v>40</v>
      </c>
      <c r="CP41" s="7"/>
      <c r="CQ41" s="7"/>
      <c r="CR41" s="7"/>
      <c r="CS41" s="7"/>
      <c r="CT41" s="8"/>
      <c r="CU41" s="6" t="s">
        <v>41</v>
      </c>
      <c r="CV41" s="7"/>
      <c r="CW41" s="7"/>
      <c r="CX41" s="7"/>
      <c r="CY41" s="7"/>
      <c r="CZ41" s="8"/>
      <c r="DA41" s="6" t="s">
        <v>343</v>
      </c>
      <c r="DB41" s="7"/>
      <c r="DC41" s="7"/>
      <c r="DD41" s="7"/>
      <c r="DE41" s="7"/>
      <c r="DF41" s="8"/>
      <c r="DG41" s="6" t="s">
        <v>348</v>
      </c>
      <c r="DH41" s="7"/>
      <c r="DI41" s="7"/>
      <c r="DJ41" s="7"/>
      <c r="DK41" s="7"/>
      <c r="DL41" s="8"/>
      <c r="DM41" s="6" t="s">
        <v>149</v>
      </c>
      <c r="DN41" s="7"/>
      <c r="DO41" s="7"/>
      <c r="DP41" s="7"/>
      <c r="DQ41" s="7"/>
      <c r="DR41" s="8"/>
      <c r="DS41" s="6" t="s">
        <v>150</v>
      </c>
      <c r="DT41" s="7"/>
      <c r="DU41" s="7"/>
      <c r="DV41" s="7"/>
      <c r="DW41" s="7"/>
      <c r="DX41" s="8"/>
    </row>
    <row r="42" spans="1:128" ht="15.5" thickTop="1">
      <c r="A42" s="402" t="s">
        <v>89</v>
      </c>
      <c r="B42" s="403"/>
      <c r="C42" s="9" t="s">
        <v>92</v>
      </c>
      <c r="D42" s="10" t="s">
        <v>93</v>
      </c>
      <c r="E42" s="10" t="s">
        <v>94</v>
      </c>
      <c r="F42" s="10" t="s">
        <v>95</v>
      </c>
      <c r="G42" s="10" t="s">
        <v>96</v>
      </c>
      <c r="H42" s="11" t="s">
        <v>97</v>
      </c>
      <c r="I42" s="9" t="s">
        <v>92</v>
      </c>
      <c r="J42" s="10" t="s">
        <v>93</v>
      </c>
      <c r="K42" s="10" t="s">
        <v>94</v>
      </c>
      <c r="L42" s="10" t="s">
        <v>95</v>
      </c>
      <c r="M42" s="10" t="s">
        <v>96</v>
      </c>
      <c r="N42" s="11" t="s">
        <v>97</v>
      </c>
      <c r="O42" s="9" t="s">
        <v>92</v>
      </c>
      <c r="P42" s="10" t="s">
        <v>93</v>
      </c>
      <c r="Q42" s="10" t="s">
        <v>94</v>
      </c>
      <c r="R42" s="10" t="s">
        <v>95</v>
      </c>
      <c r="S42" s="10" t="s">
        <v>96</v>
      </c>
      <c r="T42" s="11" t="s">
        <v>97</v>
      </c>
      <c r="U42" s="9" t="s">
        <v>92</v>
      </c>
      <c r="V42" s="10" t="s">
        <v>93</v>
      </c>
      <c r="W42" s="10" t="s">
        <v>94</v>
      </c>
      <c r="X42" s="10" t="s">
        <v>95</v>
      </c>
      <c r="Y42" s="10" t="s">
        <v>96</v>
      </c>
      <c r="Z42" s="11" t="s">
        <v>97</v>
      </c>
      <c r="AA42" s="9" t="s">
        <v>92</v>
      </c>
      <c r="AB42" s="10" t="s">
        <v>93</v>
      </c>
      <c r="AC42" s="10" t="s">
        <v>94</v>
      </c>
      <c r="AD42" s="10" t="s">
        <v>95</v>
      </c>
      <c r="AE42" s="10" t="s">
        <v>96</v>
      </c>
      <c r="AF42" s="11" t="s">
        <v>97</v>
      </c>
      <c r="AG42" s="9" t="s">
        <v>92</v>
      </c>
      <c r="AH42" s="10" t="s">
        <v>93</v>
      </c>
      <c r="AI42" s="10" t="s">
        <v>94</v>
      </c>
      <c r="AJ42" s="10" t="s">
        <v>95</v>
      </c>
      <c r="AK42" s="10" t="s">
        <v>96</v>
      </c>
      <c r="AL42" s="11" t="s">
        <v>97</v>
      </c>
      <c r="AM42" s="9" t="s">
        <v>92</v>
      </c>
      <c r="AN42" s="10" t="s">
        <v>93</v>
      </c>
      <c r="AO42" s="10" t="s">
        <v>94</v>
      </c>
      <c r="AP42" s="10" t="s">
        <v>95</v>
      </c>
      <c r="AQ42" s="10" t="s">
        <v>96</v>
      </c>
      <c r="AR42" s="11" t="s">
        <v>97</v>
      </c>
      <c r="AS42" s="9" t="s">
        <v>92</v>
      </c>
      <c r="AT42" s="10" t="s">
        <v>93</v>
      </c>
      <c r="AU42" s="10" t="s">
        <v>94</v>
      </c>
      <c r="AV42" s="10" t="s">
        <v>95</v>
      </c>
      <c r="AW42" s="10" t="s">
        <v>96</v>
      </c>
      <c r="AX42" s="11" t="s">
        <v>97</v>
      </c>
      <c r="AY42" s="9" t="s">
        <v>92</v>
      </c>
      <c r="AZ42" s="10" t="s">
        <v>93</v>
      </c>
      <c r="BA42" s="10" t="s">
        <v>94</v>
      </c>
      <c r="BB42" s="10" t="s">
        <v>95</v>
      </c>
      <c r="BC42" s="10" t="s">
        <v>96</v>
      </c>
      <c r="BD42" s="11" t="s">
        <v>97</v>
      </c>
      <c r="BE42" s="9" t="s">
        <v>92</v>
      </c>
      <c r="BF42" s="10" t="s">
        <v>93</v>
      </c>
      <c r="BG42" s="10" t="s">
        <v>94</v>
      </c>
      <c r="BH42" s="10" t="s">
        <v>95</v>
      </c>
      <c r="BI42" s="10" t="s">
        <v>96</v>
      </c>
      <c r="BJ42" s="11" t="s">
        <v>97</v>
      </c>
      <c r="BK42" s="9" t="s">
        <v>92</v>
      </c>
      <c r="BL42" s="10" t="s">
        <v>93</v>
      </c>
      <c r="BM42" s="10" t="s">
        <v>94</v>
      </c>
      <c r="BN42" s="10" t="s">
        <v>95</v>
      </c>
      <c r="BO42" s="10" t="s">
        <v>96</v>
      </c>
      <c r="BP42" s="11" t="s">
        <v>97</v>
      </c>
      <c r="BQ42" s="9" t="s">
        <v>92</v>
      </c>
      <c r="BR42" s="10" t="s">
        <v>93</v>
      </c>
      <c r="BS42" s="10" t="s">
        <v>94</v>
      </c>
      <c r="BT42" s="10" t="s">
        <v>95</v>
      </c>
      <c r="BU42" s="10" t="s">
        <v>96</v>
      </c>
      <c r="BV42" s="11" t="s">
        <v>97</v>
      </c>
      <c r="BW42" s="9" t="s">
        <v>92</v>
      </c>
      <c r="BX42" s="10" t="s">
        <v>93</v>
      </c>
      <c r="BY42" s="10" t="s">
        <v>94</v>
      </c>
      <c r="BZ42" s="10" t="s">
        <v>95</v>
      </c>
      <c r="CA42" s="10" t="s">
        <v>96</v>
      </c>
      <c r="CB42" s="11" t="s">
        <v>97</v>
      </c>
      <c r="CC42" s="9" t="s">
        <v>92</v>
      </c>
      <c r="CD42" s="10" t="s">
        <v>93</v>
      </c>
      <c r="CE42" s="10" t="s">
        <v>94</v>
      </c>
      <c r="CF42" s="10" t="s">
        <v>95</v>
      </c>
      <c r="CG42" s="10" t="s">
        <v>96</v>
      </c>
      <c r="CH42" s="11" t="s">
        <v>97</v>
      </c>
      <c r="CI42" s="9" t="s">
        <v>92</v>
      </c>
      <c r="CJ42" s="10" t="s">
        <v>93</v>
      </c>
      <c r="CK42" s="10" t="s">
        <v>94</v>
      </c>
      <c r="CL42" s="10" t="s">
        <v>95</v>
      </c>
      <c r="CM42" s="10" t="s">
        <v>96</v>
      </c>
      <c r="CN42" s="11" t="s">
        <v>97</v>
      </c>
      <c r="CO42" s="9" t="s">
        <v>92</v>
      </c>
      <c r="CP42" s="10" t="s">
        <v>93</v>
      </c>
      <c r="CQ42" s="10" t="s">
        <v>94</v>
      </c>
      <c r="CR42" s="10" t="s">
        <v>95</v>
      </c>
      <c r="CS42" s="10" t="s">
        <v>96</v>
      </c>
      <c r="CT42" s="11" t="s">
        <v>97</v>
      </c>
      <c r="CU42" s="9" t="s">
        <v>92</v>
      </c>
      <c r="CV42" s="10" t="s">
        <v>93</v>
      </c>
      <c r="CW42" s="10" t="s">
        <v>94</v>
      </c>
      <c r="CX42" s="10" t="s">
        <v>95</v>
      </c>
      <c r="CY42" s="10" t="s">
        <v>96</v>
      </c>
      <c r="CZ42" s="11" t="s">
        <v>97</v>
      </c>
      <c r="DA42" s="9" t="s">
        <v>92</v>
      </c>
      <c r="DB42" s="10" t="s">
        <v>93</v>
      </c>
      <c r="DC42" s="10" t="s">
        <v>94</v>
      </c>
      <c r="DD42" s="10" t="s">
        <v>95</v>
      </c>
      <c r="DE42" s="10" t="s">
        <v>96</v>
      </c>
      <c r="DF42" s="11" t="s">
        <v>97</v>
      </c>
      <c r="DG42" s="9" t="s">
        <v>92</v>
      </c>
      <c r="DH42" s="10" t="s">
        <v>93</v>
      </c>
      <c r="DI42" s="10" t="s">
        <v>94</v>
      </c>
      <c r="DJ42" s="10" t="s">
        <v>95</v>
      </c>
      <c r="DK42" s="10" t="s">
        <v>96</v>
      </c>
      <c r="DL42" s="11" t="s">
        <v>97</v>
      </c>
      <c r="DM42" s="9" t="s">
        <v>92</v>
      </c>
      <c r="DN42" s="10" t="s">
        <v>93</v>
      </c>
      <c r="DO42" s="10" t="s">
        <v>94</v>
      </c>
      <c r="DP42" s="10" t="s">
        <v>95</v>
      </c>
      <c r="DQ42" s="10" t="s">
        <v>96</v>
      </c>
      <c r="DR42" s="11" t="s">
        <v>97</v>
      </c>
      <c r="DS42" s="9" t="s">
        <v>92</v>
      </c>
      <c r="DT42" s="10" t="s">
        <v>93</v>
      </c>
      <c r="DU42" s="10" t="s">
        <v>94</v>
      </c>
      <c r="DV42" s="10" t="s">
        <v>95</v>
      </c>
      <c r="DW42" s="10" t="s">
        <v>96</v>
      </c>
      <c r="DX42" s="11" t="s">
        <v>97</v>
      </c>
    </row>
    <row r="43" spans="1:128">
      <c r="A43" s="404" t="s">
        <v>98</v>
      </c>
      <c r="B43" s="405"/>
      <c r="C43" s="12" t="s">
        <v>99</v>
      </c>
      <c r="D43" s="13" t="s">
        <v>99</v>
      </c>
      <c r="E43" s="13" t="s">
        <v>99</v>
      </c>
      <c r="F43" s="13" t="s">
        <v>99</v>
      </c>
      <c r="G43" s="13" t="s">
        <v>99</v>
      </c>
      <c r="H43" s="14" t="s">
        <v>100</v>
      </c>
      <c r="I43" s="12" t="s">
        <v>99</v>
      </c>
      <c r="J43" s="13" t="s">
        <v>99</v>
      </c>
      <c r="K43" s="13" t="s">
        <v>99</v>
      </c>
      <c r="L43" s="13" t="s">
        <v>99</v>
      </c>
      <c r="M43" s="13" t="s">
        <v>99</v>
      </c>
      <c r="N43" s="14" t="s">
        <v>100</v>
      </c>
      <c r="O43" s="12" t="s">
        <v>99</v>
      </c>
      <c r="P43" s="13" t="s">
        <v>99</v>
      </c>
      <c r="Q43" s="13" t="s">
        <v>99</v>
      </c>
      <c r="R43" s="13" t="s">
        <v>99</v>
      </c>
      <c r="S43" s="13" t="s">
        <v>99</v>
      </c>
      <c r="T43" s="14" t="s">
        <v>100</v>
      </c>
      <c r="U43" s="12" t="s">
        <v>99</v>
      </c>
      <c r="V43" s="13" t="s">
        <v>99</v>
      </c>
      <c r="W43" s="13" t="s">
        <v>99</v>
      </c>
      <c r="X43" s="13" t="s">
        <v>99</v>
      </c>
      <c r="Y43" s="13" t="s">
        <v>99</v>
      </c>
      <c r="Z43" s="14" t="s">
        <v>100</v>
      </c>
      <c r="AA43" s="12" t="s">
        <v>99</v>
      </c>
      <c r="AB43" s="13" t="s">
        <v>99</v>
      </c>
      <c r="AC43" s="13" t="s">
        <v>99</v>
      </c>
      <c r="AD43" s="13" t="s">
        <v>99</v>
      </c>
      <c r="AE43" s="13" t="s">
        <v>99</v>
      </c>
      <c r="AF43" s="14" t="s">
        <v>100</v>
      </c>
      <c r="AG43" s="12" t="s">
        <v>99</v>
      </c>
      <c r="AH43" s="13" t="s">
        <v>99</v>
      </c>
      <c r="AI43" s="13" t="s">
        <v>99</v>
      </c>
      <c r="AJ43" s="13" t="s">
        <v>99</v>
      </c>
      <c r="AK43" s="13" t="s">
        <v>99</v>
      </c>
      <c r="AL43" s="14" t="s">
        <v>100</v>
      </c>
      <c r="AM43" s="12" t="s">
        <v>99</v>
      </c>
      <c r="AN43" s="13" t="s">
        <v>99</v>
      </c>
      <c r="AO43" s="13" t="s">
        <v>99</v>
      </c>
      <c r="AP43" s="13" t="s">
        <v>99</v>
      </c>
      <c r="AQ43" s="13" t="s">
        <v>99</v>
      </c>
      <c r="AR43" s="14" t="s">
        <v>100</v>
      </c>
      <c r="AS43" s="12" t="s">
        <v>99</v>
      </c>
      <c r="AT43" s="13" t="s">
        <v>99</v>
      </c>
      <c r="AU43" s="13" t="s">
        <v>99</v>
      </c>
      <c r="AV43" s="13" t="s">
        <v>99</v>
      </c>
      <c r="AW43" s="13" t="s">
        <v>99</v>
      </c>
      <c r="AX43" s="14" t="s">
        <v>100</v>
      </c>
      <c r="AY43" s="12" t="s">
        <v>99</v>
      </c>
      <c r="AZ43" s="13" t="s">
        <v>99</v>
      </c>
      <c r="BA43" s="13" t="s">
        <v>99</v>
      </c>
      <c r="BB43" s="13" t="s">
        <v>99</v>
      </c>
      <c r="BC43" s="13" t="s">
        <v>99</v>
      </c>
      <c r="BD43" s="14" t="s">
        <v>100</v>
      </c>
      <c r="BE43" s="12" t="s">
        <v>99</v>
      </c>
      <c r="BF43" s="13" t="s">
        <v>99</v>
      </c>
      <c r="BG43" s="13" t="s">
        <v>99</v>
      </c>
      <c r="BH43" s="13" t="s">
        <v>99</v>
      </c>
      <c r="BI43" s="13" t="s">
        <v>99</v>
      </c>
      <c r="BJ43" s="14" t="s">
        <v>100</v>
      </c>
      <c r="BK43" s="12" t="s">
        <v>99</v>
      </c>
      <c r="BL43" s="13" t="s">
        <v>99</v>
      </c>
      <c r="BM43" s="13" t="s">
        <v>99</v>
      </c>
      <c r="BN43" s="13" t="s">
        <v>99</v>
      </c>
      <c r="BO43" s="13" t="s">
        <v>99</v>
      </c>
      <c r="BP43" s="14" t="s">
        <v>100</v>
      </c>
      <c r="BQ43" s="12" t="s">
        <v>99</v>
      </c>
      <c r="BR43" s="13" t="s">
        <v>99</v>
      </c>
      <c r="BS43" s="13" t="s">
        <v>99</v>
      </c>
      <c r="BT43" s="13" t="s">
        <v>99</v>
      </c>
      <c r="BU43" s="13" t="s">
        <v>99</v>
      </c>
      <c r="BV43" s="14" t="s">
        <v>100</v>
      </c>
      <c r="BW43" s="12" t="s">
        <v>99</v>
      </c>
      <c r="BX43" s="13" t="s">
        <v>99</v>
      </c>
      <c r="BY43" s="13" t="s">
        <v>99</v>
      </c>
      <c r="BZ43" s="13" t="s">
        <v>99</v>
      </c>
      <c r="CA43" s="13" t="s">
        <v>99</v>
      </c>
      <c r="CB43" s="14" t="s">
        <v>100</v>
      </c>
      <c r="CC43" s="12" t="s">
        <v>99</v>
      </c>
      <c r="CD43" s="13" t="s">
        <v>99</v>
      </c>
      <c r="CE43" s="13" t="s">
        <v>99</v>
      </c>
      <c r="CF43" s="13" t="s">
        <v>99</v>
      </c>
      <c r="CG43" s="13" t="s">
        <v>99</v>
      </c>
      <c r="CH43" s="14" t="s">
        <v>100</v>
      </c>
      <c r="CI43" s="12" t="s">
        <v>99</v>
      </c>
      <c r="CJ43" s="13" t="s">
        <v>99</v>
      </c>
      <c r="CK43" s="13" t="s">
        <v>99</v>
      </c>
      <c r="CL43" s="13" t="s">
        <v>99</v>
      </c>
      <c r="CM43" s="13" t="s">
        <v>99</v>
      </c>
      <c r="CN43" s="14" t="s">
        <v>100</v>
      </c>
      <c r="CO43" s="12" t="s">
        <v>99</v>
      </c>
      <c r="CP43" s="13" t="s">
        <v>99</v>
      </c>
      <c r="CQ43" s="13" t="s">
        <v>99</v>
      </c>
      <c r="CR43" s="13" t="s">
        <v>99</v>
      </c>
      <c r="CS43" s="13" t="s">
        <v>99</v>
      </c>
      <c r="CT43" s="14" t="s">
        <v>100</v>
      </c>
      <c r="CU43" s="12" t="s">
        <v>99</v>
      </c>
      <c r="CV43" s="13" t="s">
        <v>99</v>
      </c>
      <c r="CW43" s="13" t="s">
        <v>99</v>
      </c>
      <c r="CX43" s="13" t="s">
        <v>99</v>
      </c>
      <c r="CY43" s="13" t="s">
        <v>99</v>
      </c>
      <c r="CZ43" s="14" t="s">
        <v>100</v>
      </c>
      <c r="DA43" s="12" t="s">
        <v>99</v>
      </c>
      <c r="DB43" s="13" t="s">
        <v>99</v>
      </c>
      <c r="DC43" s="13" t="s">
        <v>99</v>
      </c>
      <c r="DD43" s="13" t="s">
        <v>99</v>
      </c>
      <c r="DE43" s="13" t="s">
        <v>99</v>
      </c>
      <c r="DF43" s="14" t="s">
        <v>100</v>
      </c>
      <c r="DG43" s="12" t="s">
        <v>99</v>
      </c>
      <c r="DH43" s="13" t="s">
        <v>99</v>
      </c>
      <c r="DI43" s="13" t="s">
        <v>99</v>
      </c>
      <c r="DJ43" s="13" t="s">
        <v>99</v>
      </c>
      <c r="DK43" s="13" t="s">
        <v>99</v>
      </c>
      <c r="DL43" s="14" t="s">
        <v>100</v>
      </c>
      <c r="DM43" s="12" t="s">
        <v>99</v>
      </c>
      <c r="DN43" s="13" t="s">
        <v>99</v>
      </c>
      <c r="DO43" s="13" t="s">
        <v>99</v>
      </c>
      <c r="DP43" s="13" t="s">
        <v>99</v>
      </c>
      <c r="DQ43" s="13" t="s">
        <v>99</v>
      </c>
      <c r="DR43" s="14" t="s">
        <v>100</v>
      </c>
      <c r="DS43" s="12" t="s">
        <v>99</v>
      </c>
      <c r="DT43" s="13" t="s">
        <v>99</v>
      </c>
      <c r="DU43" s="13" t="s">
        <v>99</v>
      </c>
      <c r="DV43" s="13" t="s">
        <v>99</v>
      </c>
      <c r="DW43" s="13" t="s">
        <v>99</v>
      </c>
      <c r="DX43" s="14" t="s">
        <v>100</v>
      </c>
    </row>
    <row r="44" spans="1:128" ht="15.5" thickBot="1">
      <c r="A44" s="15"/>
      <c r="B44" s="16" t="s">
        <v>101</v>
      </c>
      <c r="C44" s="17">
        <f>C24</f>
        <v>15</v>
      </c>
      <c r="D44" s="18">
        <f>D24</f>
        <v>30</v>
      </c>
      <c r="E44" s="18">
        <f t="shared" ref="E44:G44" si="175">E24</f>
        <v>50</v>
      </c>
      <c r="F44" s="18">
        <f t="shared" si="175"/>
        <v>65</v>
      </c>
      <c r="G44" s="18">
        <f t="shared" si="175"/>
        <v>80</v>
      </c>
      <c r="H44" s="16">
        <f>H24</f>
        <v>80</v>
      </c>
      <c r="I44" s="17">
        <f>C44</f>
        <v>15</v>
      </c>
      <c r="J44" s="18">
        <f t="shared" ref="J44" si="176">D44</f>
        <v>30</v>
      </c>
      <c r="K44" s="18">
        <f t="shared" ref="K44" si="177">E44</f>
        <v>50</v>
      </c>
      <c r="L44" s="18">
        <f t="shared" ref="L44" si="178">F44</f>
        <v>65</v>
      </c>
      <c r="M44" s="18">
        <f t="shared" ref="M44" si="179">G44</f>
        <v>80</v>
      </c>
      <c r="N44" s="16">
        <f t="shared" ref="N44" si="180">H44</f>
        <v>80</v>
      </c>
      <c r="O44" s="17">
        <f>I44</f>
        <v>15</v>
      </c>
      <c r="P44" s="18">
        <f t="shared" ref="P44" si="181">J44</f>
        <v>30</v>
      </c>
      <c r="Q44" s="18">
        <f t="shared" ref="Q44" si="182">K44</f>
        <v>50</v>
      </c>
      <c r="R44" s="18">
        <f t="shared" ref="R44" si="183">L44</f>
        <v>65</v>
      </c>
      <c r="S44" s="18">
        <f t="shared" ref="S44" si="184">M44</f>
        <v>80</v>
      </c>
      <c r="T44" s="16">
        <f t="shared" ref="T44" si="185">N44</f>
        <v>80</v>
      </c>
      <c r="U44" s="17">
        <f>O44</f>
        <v>15</v>
      </c>
      <c r="V44" s="18">
        <f t="shared" ref="V44" si="186">P44</f>
        <v>30</v>
      </c>
      <c r="W44" s="18">
        <f t="shared" ref="W44" si="187">Q44</f>
        <v>50</v>
      </c>
      <c r="X44" s="18">
        <f t="shared" ref="X44" si="188">R44</f>
        <v>65</v>
      </c>
      <c r="Y44" s="18">
        <f t="shared" ref="Y44" si="189">S44</f>
        <v>80</v>
      </c>
      <c r="Z44" s="16">
        <f t="shared" ref="Z44" si="190">T44</f>
        <v>80</v>
      </c>
      <c r="AA44" s="17">
        <f>U44</f>
        <v>15</v>
      </c>
      <c r="AB44" s="18">
        <f t="shared" ref="AB44" si="191">V44</f>
        <v>30</v>
      </c>
      <c r="AC44" s="18">
        <f t="shared" ref="AC44" si="192">W44</f>
        <v>50</v>
      </c>
      <c r="AD44" s="18">
        <f t="shared" ref="AD44" si="193">X44</f>
        <v>65</v>
      </c>
      <c r="AE44" s="18">
        <f t="shared" ref="AE44" si="194">Y44</f>
        <v>80</v>
      </c>
      <c r="AF44" s="16">
        <f t="shared" ref="AF44" si="195">Z44</f>
        <v>80</v>
      </c>
      <c r="AG44" s="17">
        <f>AA44</f>
        <v>15</v>
      </c>
      <c r="AH44" s="18">
        <f t="shared" ref="AH44" si="196">AB44</f>
        <v>30</v>
      </c>
      <c r="AI44" s="18">
        <f t="shared" ref="AI44" si="197">AC44</f>
        <v>50</v>
      </c>
      <c r="AJ44" s="18">
        <f t="shared" ref="AJ44" si="198">AD44</f>
        <v>65</v>
      </c>
      <c r="AK44" s="18">
        <f t="shared" ref="AK44" si="199">AE44</f>
        <v>80</v>
      </c>
      <c r="AL44" s="16">
        <f t="shared" ref="AL44" si="200">AF44</f>
        <v>80</v>
      </c>
      <c r="AM44" s="17">
        <f>AG44</f>
        <v>15</v>
      </c>
      <c r="AN44" s="18">
        <f t="shared" ref="AN44" si="201">AH44</f>
        <v>30</v>
      </c>
      <c r="AO44" s="18">
        <f t="shared" ref="AO44" si="202">AI44</f>
        <v>50</v>
      </c>
      <c r="AP44" s="18">
        <f t="shared" ref="AP44" si="203">AJ44</f>
        <v>65</v>
      </c>
      <c r="AQ44" s="18">
        <f t="shared" ref="AQ44" si="204">AK44</f>
        <v>80</v>
      </c>
      <c r="AR44" s="16">
        <f t="shared" ref="AR44" si="205">AL44</f>
        <v>80</v>
      </c>
      <c r="AS44" s="17">
        <f>AM44</f>
        <v>15</v>
      </c>
      <c r="AT44" s="18">
        <f t="shared" ref="AT44" si="206">AN44</f>
        <v>30</v>
      </c>
      <c r="AU44" s="18">
        <f t="shared" ref="AU44" si="207">AO44</f>
        <v>50</v>
      </c>
      <c r="AV44" s="18">
        <f t="shared" ref="AV44" si="208">AP44</f>
        <v>65</v>
      </c>
      <c r="AW44" s="18">
        <f t="shared" ref="AW44" si="209">AQ44</f>
        <v>80</v>
      </c>
      <c r="AX44" s="16">
        <f t="shared" ref="AX44" si="210">AR44</f>
        <v>80</v>
      </c>
      <c r="AY44" s="17">
        <f>AS44</f>
        <v>15</v>
      </c>
      <c r="AZ44" s="18">
        <f t="shared" ref="AZ44" si="211">AT44</f>
        <v>30</v>
      </c>
      <c r="BA44" s="18">
        <f t="shared" ref="BA44" si="212">AU44</f>
        <v>50</v>
      </c>
      <c r="BB44" s="18">
        <f t="shared" ref="BB44" si="213">AV44</f>
        <v>65</v>
      </c>
      <c r="BC44" s="18">
        <f t="shared" ref="BC44" si="214">AW44</f>
        <v>80</v>
      </c>
      <c r="BD44" s="16">
        <f t="shared" ref="BD44" si="215">AX44</f>
        <v>80</v>
      </c>
      <c r="BE44" s="17">
        <f>AY44</f>
        <v>15</v>
      </c>
      <c r="BF44" s="18">
        <f t="shared" ref="BF44" si="216">AZ44</f>
        <v>30</v>
      </c>
      <c r="BG44" s="18">
        <f t="shared" ref="BG44" si="217">BA44</f>
        <v>50</v>
      </c>
      <c r="BH44" s="18">
        <f t="shared" ref="BH44" si="218">BB44</f>
        <v>65</v>
      </c>
      <c r="BI44" s="18">
        <f t="shared" ref="BI44" si="219">BC44</f>
        <v>80</v>
      </c>
      <c r="BJ44" s="16">
        <f t="shared" ref="BJ44" si="220">BD44</f>
        <v>80</v>
      </c>
      <c r="BK44" s="17">
        <f>BE44</f>
        <v>15</v>
      </c>
      <c r="BL44" s="18">
        <f t="shared" ref="BL44" si="221">BF44</f>
        <v>30</v>
      </c>
      <c r="BM44" s="18">
        <f t="shared" ref="BM44" si="222">BG44</f>
        <v>50</v>
      </c>
      <c r="BN44" s="18">
        <f t="shared" ref="BN44" si="223">BH44</f>
        <v>65</v>
      </c>
      <c r="BO44" s="18">
        <f t="shared" ref="BO44" si="224">BI44</f>
        <v>80</v>
      </c>
      <c r="BP44" s="16">
        <f t="shared" ref="BP44" si="225">BJ44</f>
        <v>80</v>
      </c>
      <c r="BQ44" s="17">
        <f>BK44</f>
        <v>15</v>
      </c>
      <c r="BR44" s="18">
        <f t="shared" ref="BR44" si="226">BL44</f>
        <v>30</v>
      </c>
      <c r="BS44" s="18">
        <f t="shared" ref="BS44" si="227">BM44</f>
        <v>50</v>
      </c>
      <c r="BT44" s="18">
        <f t="shared" ref="BT44" si="228">BN44</f>
        <v>65</v>
      </c>
      <c r="BU44" s="18">
        <f t="shared" ref="BU44" si="229">BO44</f>
        <v>80</v>
      </c>
      <c r="BV44" s="16">
        <f t="shared" ref="BV44" si="230">BP44</f>
        <v>80</v>
      </c>
      <c r="BW44" s="17">
        <f>BQ44</f>
        <v>15</v>
      </c>
      <c r="BX44" s="18">
        <f t="shared" ref="BX44" si="231">BR44</f>
        <v>30</v>
      </c>
      <c r="BY44" s="18">
        <f t="shared" ref="BY44" si="232">BS44</f>
        <v>50</v>
      </c>
      <c r="BZ44" s="18">
        <f t="shared" ref="BZ44" si="233">BT44</f>
        <v>65</v>
      </c>
      <c r="CA44" s="18">
        <f t="shared" ref="CA44" si="234">BU44</f>
        <v>80</v>
      </c>
      <c r="CB44" s="16">
        <f t="shared" ref="CB44" si="235">BV44</f>
        <v>80</v>
      </c>
      <c r="CC44" s="17">
        <f>BW44</f>
        <v>15</v>
      </c>
      <c r="CD44" s="18">
        <f t="shared" ref="CD44" si="236">BX44</f>
        <v>30</v>
      </c>
      <c r="CE44" s="18">
        <f t="shared" ref="CE44" si="237">BY44</f>
        <v>50</v>
      </c>
      <c r="CF44" s="18">
        <f t="shared" ref="CF44" si="238">BZ44</f>
        <v>65</v>
      </c>
      <c r="CG44" s="18">
        <f t="shared" ref="CG44" si="239">CA44</f>
        <v>80</v>
      </c>
      <c r="CH44" s="16">
        <f t="shared" ref="CH44" si="240">CB44</f>
        <v>80</v>
      </c>
      <c r="CI44" s="17">
        <f>CC44</f>
        <v>15</v>
      </c>
      <c r="CJ44" s="18">
        <f t="shared" ref="CJ44" si="241">CD44</f>
        <v>30</v>
      </c>
      <c r="CK44" s="18">
        <f t="shared" ref="CK44" si="242">CE44</f>
        <v>50</v>
      </c>
      <c r="CL44" s="18">
        <f t="shared" ref="CL44" si="243">CF44</f>
        <v>65</v>
      </c>
      <c r="CM44" s="18">
        <f t="shared" ref="CM44" si="244">CG44</f>
        <v>80</v>
      </c>
      <c r="CN44" s="16">
        <f t="shared" ref="CN44" si="245">CH44</f>
        <v>80</v>
      </c>
      <c r="CO44" s="17">
        <f>CI44</f>
        <v>15</v>
      </c>
      <c r="CP44" s="18">
        <f t="shared" ref="CP44" si="246">CJ44</f>
        <v>30</v>
      </c>
      <c r="CQ44" s="18">
        <f t="shared" ref="CQ44" si="247">CK44</f>
        <v>50</v>
      </c>
      <c r="CR44" s="18">
        <f t="shared" ref="CR44" si="248">CL44</f>
        <v>65</v>
      </c>
      <c r="CS44" s="18">
        <f t="shared" ref="CS44" si="249">CM44</f>
        <v>80</v>
      </c>
      <c r="CT44" s="16">
        <f t="shared" ref="CT44" si="250">CN44</f>
        <v>80</v>
      </c>
      <c r="CU44" s="17">
        <f>CO44</f>
        <v>15</v>
      </c>
      <c r="CV44" s="18">
        <f t="shared" ref="CV44" si="251">CP44</f>
        <v>30</v>
      </c>
      <c r="CW44" s="18">
        <f t="shared" ref="CW44" si="252">CQ44</f>
        <v>50</v>
      </c>
      <c r="CX44" s="18">
        <f t="shared" ref="CX44" si="253">CR44</f>
        <v>65</v>
      </c>
      <c r="CY44" s="18">
        <f t="shared" ref="CY44" si="254">CS44</f>
        <v>80</v>
      </c>
      <c r="CZ44" s="16">
        <f t="shared" ref="CZ44" si="255">CT44</f>
        <v>80</v>
      </c>
      <c r="DA44" s="17">
        <f t="shared" ref="DA44:DL44" si="256">CO44</f>
        <v>15</v>
      </c>
      <c r="DB44" s="18">
        <f t="shared" si="256"/>
        <v>30</v>
      </c>
      <c r="DC44" s="18">
        <f t="shared" si="256"/>
        <v>50</v>
      </c>
      <c r="DD44" s="18">
        <f t="shared" si="256"/>
        <v>65</v>
      </c>
      <c r="DE44" s="18">
        <f t="shared" si="256"/>
        <v>80</v>
      </c>
      <c r="DF44" s="16">
        <f t="shared" si="256"/>
        <v>80</v>
      </c>
      <c r="DG44" s="17">
        <f t="shared" si="256"/>
        <v>15</v>
      </c>
      <c r="DH44" s="18">
        <f t="shared" si="256"/>
        <v>30</v>
      </c>
      <c r="DI44" s="18">
        <f t="shared" si="256"/>
        <v>50</v>
      </c>
      <c r="DJ44" s="18">
        <f t="shared" si="256"/>
        <v>65</v>
      </c>
      <c r="DK44" s="18">
        <f t="shared" si="256"/>
        <v>80</v>
      </c>
      <c r="DL44" s="16">
        <f t="shared" si="256"/>
        <v>80</v>
      </c>
      <c r="DM44" s="17">
        <f>DG44</f>
        <v>15</v>
      </c>
      <c r="DN44" s="18">
        <f t="shared" ref="DN44" si="257">DH44</f>
        <v>30</v>
      </c>
      <c r="DO44" s="18">
        <f t="shared" ref="DO44" si="258">DI44</f>
        <v>50</v>
      </c>
      <c r="DP44" s="18">
        <f t="shared" ref="DP44" si="259">DJ44</f>
        <v>65</v>
      </c>
      <c r="DQ44" s="18">
        <f t="shared" ref="DQ44" si="260">DK44</f>
        <v>80</v>
      </c>
      <c r="DR44" s="16">
        <f t="shared" ref="DR44" si="261">DL44</f>
        <v>80</v>
      </c>
      <c r="DS44" s="17">
        <f>DM44</f>
        <v>15</v>
      </c>
      <c r="DT44" s="18">
        <f t="shared" ref="DT44" si="262">DN44</f>
        <v>30</v>
      </c>
      <c r="DU44" s="18">
        <f t="shared" ref="DU44" si="263">DO44</f>
        <v>50</v>
      </c>
      <c r="DV44" s="18">
        <f t="shared" ref="DV44" si="264">DP44</f>
        <v>65</v>
      </c>
      <c r="DW44" s="18">
        <f t="shared" ref="DW44" si="265">DQ44</f>
        <v>80</v>
      </c>
      <c r="DX44" s="16">
        <f t="shared" ref="DX44" si="266">DR44</f>
        <v>80</v>
      </c>
    </row>
    <row r="45" spans="1:128" ht="15.5" thickTop="1">
      <c r="A45" s="19">
        <v>1</v>
      </c>
      <c r="B45" s="20">
        <v>0</v>
      </c>
      <c r="C45" s="21" t="str">
        <f>IF($A$40="把握している",C6,IF($A$40="把握していない",C25,""))</f>
        <v/>
      </c>
      <c r="D45" s="22" t="str">
        <f>IF($A$40="把握している",D6,IF($A$40="把握していない",D25,""))</f>
        <v/>
      </c>
      <c r="E45" s="22" t="str">
        <f t="shared" ref="E45:G46" si="267">IF($A$40="把握している",E6,IF($A$40="把握していない",E25,""))</f>
        <v/>
      </c>
      <c r="F45" s="22" t="str">
        <f t="shared" si="267"/>
        <v/>
      </c>
      <c r="G45" s="22" t="str">
        <f t="shared" si="267"/>
        <v/>
      </c>
      <c r="H45" s="23"/>
      <c r="I45" s="21" t="str">
        <f>IF($A$40="把握している",I6,IF($A$40="把握していない",I25,""))</f>
        <v/>
      </c>
      <c r="J45" s="22" t="str">
        <f>IF($A$40="把握している",J6,IF($A$40="把握していない",J25,""))</f>
        <v/>
      </c>
      <c r="K45" s="22" t="str">
        <f t="shared" ref="K45:M45" si="268">IF($A$40="把握している",K6,IF($A$40="把握していない",K25,""))</f>
        <v/>
      </c>
      <c r="L45" s="22" t="str">
        <f t="shared" si="268"/>
        <v/>
      </c>
      <c r="M45" s="22" t="str">
        <f t="shared" si="268"/>
        <v/>
      </c>
      <c r="N45" s="23"/>
      <c r="O45" s="21" t="str">
        <f>IF($A$40="把握している",O6,IF($A$40="把握していない",O25,""))</f>
        <v/>
      </c>
      <c r="P45" s="22" t="str">
        <f>IF($A$40="把握している",P6,IF($A$40="把握していない",P25,""))</f>
        <v/>
      </c>
      <c r="Q45" s="22" t="str">
        <f t="shared" ref="Q45:S45" si="269">IF($A$40="把握している",Q6,IF($A$40="把握していない",Q25,""))</f>
        <v/>
      </c>
      <c r="R45" s="22" t="str">
        <f t="shared" si="269"/>
        <v/>
      </c>
      <c r="S45" s="22" t="str">
        <f t="shared" si="269"/>
        <v/>
      </c>
      <c r="T45" s="23"/>
      <c r="U45" s="21" t="str">
        <f>IF($A$40="把握している",U6,IF($A$40="把握していない",U25,""))</f>
        <v/>
      </c>
      <c r="V45" s="22" t="str">
        <f>IF($A$40="把握している",V6,IF($A$40="把握していない",V25,""))</f>
        <v/>
      </c>
      <c r="W45" s="22" t="str">
        <f t="shared" ref="W45:Y45" si="270">IF($A$40="把握している",W6,IF($A$40="把握していない",W25,""))</f>
        <v/>
      </c>
      <c r="X45" s="22" t="str">
        <f t="shared" si="270"/>
        <v/>
      </c>
      <c r="Y45" s="22" t="str">
        <f t="shared" si="270"/>
        <v/>
      </c>
      <c r="Z45" s="23"/>
      <c r="AA45" s="21" t="str">
        <f>IF($A$40="把握している",AA6,IF($A$40="把握していない",AA25,""))</f>
        <v/>
      </c>
      <c r="AB45" s="22" t="str">
        <f>IF($A$40="把握している",AB6,IF($A$40="把握していない",AB25,""))</f>
        <v/>
      </c>
      <c r="AC45" s="22" t="str">
        <f t="shared" ref="AC45:AE45" si="271">IF($A$40="把握している",AC6,IF($A$40="把握していない",AC25,""))</f>
        <v/>
      </c>
      <c r="AD45" s="22" t="str">
        <f t="shared" si="271"/>
        <v/>
      </c>
      <c r="AE45" s="22" t="str">
        <f t="shared" si="271"/>
        <v/>
      </c>
      <c r="AF45" s="23"/>
      <c r="AG45" s="21" t="str">
        <f>IF($A$40="把握している",AG6,IF($A$40="把握していない",AG25,""))</f>
        <v/>
      </c>
      <c r="AH45" s="22" t="str">
        <f>IF($A$40="把握している",AH6,IF($A$40="把握していない",AH25,""))</f>
        <v/>
      </c>
      <c r="AI45" s="22" t="str">
        <f t="shared" ref="AI45:AK45" si="272">IF($A$40="把握している",AI6,IF($A$40="把握していない",AI25,""))</f>
        <v/>
      </c>
      <c r="AJ45" s="22" t="str">
        <f t="shared" si="272"/>
        <v/>
      </c>
      <c r="AK45" s="22" t="str">
        <f t="shared" si="272"/>
        <v/>
      </c>
      <c r="AL45" s="23"/>
      <c r="AM45" s="21" t="str">
        <f>IF($A$40="把握している",AM6,IF($A$40="把握していない",AM25,""))</f>
        <v/>
      </c>
      <c r="AN45" s="22" t="str">
        <f>IF($A$40="把握している",AN6,IF($A$40="把握していない",AN25,""))</f>
        <v/>
      </c>
      <c r="AO45" s="22" t="str">
        <f t="shared" ref="AO45:AQ45" si="273">IF($A$40="把握している",AO6,IF($A$40="把握していない",AO25,""))</f>
        <v/>
      </c>
      <c r="AP45" s="22" t="str">
        <f t="shared" si="273"/>
        <v/>
      </c>
      <c r="AQ45" s="22" t="str">
        <f t="shared" si="273"/>
        <v/>
      </c>
      <c r="AR45" s="23"/>
      <c r="AS45" s="21" t="str">
        <f>IF($A$40="把握している",AS6,IF($A$40="把握していない",AS25,""))</f>
        <v/>
      </c>
      <c r="AT45" s="22" t="str">
        <f>IF($A$40="把握している",AT6,IF($A$40="把握していない",AT25,""))</f>
        <v/>
      </c>
      <c r="AU45" s="22" t="str">
        <f t="shared" ref="AU45:AW45" si="274">IF($A$40="把握している",AU6,IF($A$40="把握していない",AU25,""))</f>
        <v/>
      </c>
      <c r="AV45" s="22" t="str">
        <f t="shared" si="274"/>
        <v/>
      </c>
      <c r="AW45" s="22" t="str">
        <f t="shared" si="274"/>
        <v/>
      </c>
      <c r="AX45" s="23"/>
      <c r="AY45" s="21" t="str">
        <f>IF($A$40="把握している",AY6,IF($A$40="把握していない",AY25,""))</f>
        <v/>
      </c>
      <c r="AZ45" s="22" t="str">
        <f>IF($A$40="把握している",AZ6,IF($A$40="把握していない",AZ25,""))</f>
        <v/>
      </c>
      <c r="BA45" s="22" t="str">
        <f t="shared" ref="BA45:BC45" si="275">IF($A$40="把握している",BA6,IF($A$40="把握していない",BA25,""))</f>
        <v/>
      </c>
      <c r="BB45" s="22" t="str">
        <f t="shared" si="275"/>
        <v/>
      </c>
      <c r="BC45" s="22" t="str">
        <f t="shared" si="275"/>
        <v/>
      </c>
      <c r="BD45" s="23"/>
      <c r="BE45" s="21" t="str">
        <f>IF($A$40="把握している",BE6,IF($A$40="把握していない",BE25,""))</f>
        <v/>
      </c>
      <c r="BF45" s="22" t="str">
        <f>IF($A$40="把握している",BF6,IF($A$40="把握していない",BF25,""))</f>
        <v/>
      </c>
      <c r="BG45" s="22" t="str">
        <f t="shared" ref="BG45:BI45" si="276">IF($A$40="把握している",BG6,IF($A$40="把握していない",BG25,""))</f>
        <v/>
      </c>
      <c r="BH45" s="22" t="str">
        <f t="shared" si="276"/>
        <v/>
      </c>
      <c r="BI45" s="22" t="str">
        <f t="shared" si="276"/>
        <v/>
      </c>
      <c r="BJ45" s="23"/>
      <c r="BK45" s="21" t="str">
        <f>IF($A$40="把握している",BK6,IF($A$40="把握していない",BK25,""))</f>
        <v/>
      </c>
      <c r="BL45" s="22" t="str">
        <f>IF($A$40="把握している",BL6,IF($A$40="把握していない",BL25,""))</f>
        <v/>
      </c>
      <c r="BM45" s="22" t="str">
        <f t="shared" ref="BM45:BO45" si="277">IF($A$40="把握している",BM6,IF($A$40="把握していない",BM25,""))</f>
        <v/>
      </c>
      <c r="BN45" s="22" t="str">
        <f t="shared" si="277"/>
        <v/>
      </c>
      <c r="BO45" s="22" t="str">
        <f t="shared" si="277"/>
        <v/>
      </c>
      <c r="BP45" s="23"/>
      <c r="BQ45" s="21" t="str">
        <f>IF($A$40="把握している",BQ6,IF($A$40="把握していない",BQ25,""))</f>
        <v/>
      </c>
      <c r="BR45" s="22" t="str">
        <f>IF($A$40="把握している",BR6,IF($A$40="把握していない",BR25,""))</f>
        <v/>
      </c>
      <c r="BS45" s="22" t="str">
        <f t="shared" ref="BS45:BU45" si="278">IF($A$40="把握している",BS6,IF($A$40="把握していない",BS25,""))</f>
        <v/>
      </c>
      <c r="BT45" s="22" t="str">
        <f t="shared" si="278"/>
        <v/>
      </c>
      <c r="BU45" s="22" t="str">
        <f t="shared" si="278"/>
        <v/>
      </c>
      <c r="BV45" s="23"/>
      <c r="BW45" s="21" t="str">
        <f>IF($A$40="把握している",BW6,IF($A$40="把握していない",BW25,""))</f>
        <v/>
      </c>
      <c r="BX45" s="22" t="str">
        <f>IF($A$40="把握している",BX6,IF($A$40="把握していない",BX25,""))</f>
        <v/>
      </c>
      <c r="BY45" s="22" t="str">
        <f t="shared" ref="BY45:CA45" si="279">IF($A$40="把握している",BY6,IF($A$40="把握していない",BY25,""))</f>
        <v/>
      </c>
      <c r="BZ45" s="22" t="str">
        <f t="shared" si="279"/>
        <v/>
      </c>
      <c r="CA45" s="22" t="str">
        <f t="shared" si="279"/>
        <v/>
      </c>
      <c r="CB45" s="23"/>
      <c r="CC45" s="21" t="str">
        <f>IF($A$40="把握している",CC6,IF($A$40="把握していない",CC25,""))</f>
        <v/>
      </c>
      <c r="CD45" s="22" t="str">
        <f>IF($A$40="把握している",CD6,IF($A$40="把握していない",CD25,""))</f>
        <v/>
      </c>
      <c r="CE45" s="22" t="str">
        <f t="shared" ref="CE45:CG45" si="280">IF($A$40="把握している",CE6,IF($A$40="把握していない",CE25,""))</f>
        <v/>
      </c>
      <c r="CF45" s="22" t="str">
        <f t="shared" si="280"/>
        <v/>
      </c>
      <c r="CG45" s="22" t="str">
        <f t="shared" si="280"/>
        <v/>
      </c>
      <c r="CH45" s="23"/>
      <c r="CI45" s="21" t="str">
        <f>IF($A$40="把握している",CI6,IF($A$40="把握していない",CI25,""))</f>
        <v/>
      </c>
      <c r="CJ45" s="22" t="str">
        <f>IF($A$40="把握している",CJ6,IF($A$40="把握していない",CJ25,""))</f>
        <v/>
      </c>
      <c r="CK45" s="22" t="str">
        <f t="shared" ref="CK45:CM45" si="281">IF($A$40="把握している",CK6,IF($A$40="把握していない",CK25,""))</f>
        <v/>
      </c>
      <c r="CL45" s="22" t="str">
        <f t="shared" si="281"/>
        <v/>
      </c>
      <c r="CM45" s="22" t="str">
        <f t="shared" si="281"/>
        <v/>
      </c>
      <c r="CN45" s="23"/>
      <c r="CO45" s="21" t="str">
        <f>IF($A$40="把握している",CO6,IF($A$40="把握していない",CO25,""))</f>
        <v/>
      </c>
      <c r="CP45" s="22" t="str">
        <f>IF($A$40="把握している",CP6,IF($A$40="把握していない",CP25,""))</f>
        <v/>
      </c>
      <c r="CQ45" s="22" t="str">
        <f t="shared" ref="CQ45:CS45" si="282">IF($A$40="把握している",CQ6,IF($A$40="把握していない",CQ25,""))</f>
        <v/>
      </c>
      <c r="CR45" s="22" t="str">
        <f t="shared" si="282"/>
        <v/>
      </c>
      <c r="CS45" s="22" t="str">
        <f t="shared" si="282"/>
        <v/>
      </c>
      <c r="CT45" s="23"/>
      <c r="CU45" s="21" t="str">
        <f>IF($A$40="把握している",CU6,IF($A$40="把握していない",CU25,""))</f>
        <v/>
      </c>
      <c r="CV45" s="22" t="str">
        <f>IF($A$40="把握している",CV6,IF($A$40="把握していない",CV25,""))</f>
        <v/>
      </c>
      <c r="CW45" s="22" t="str">
        <f t="shared" ref="CW45:CY45" si="283">IF($A$40="把握している",CW6,IF($A$40="把握していない",CW25,""))</f>
        <v/>
      </c>
      <c r="CX45" s="22" t="str">
        <f t="shared" si="283"/>
        <v/>
      </c>
      <c r="CY45" s="22" t="str">
        <f t="shared" si="283"/>
        <v/>
      </c>
      <c r="CZ45" s="23"/>
      <c r="DA45" s="21" t="str">
        <f>IF($A$40="把握している",DA6,IF($A$40="把握していない",DA25,""))</f>
        <v/>
      </c>
      <c r="DB45" s="22" t="str">
        <f>IF($A$40="把握している",DB6,IF($A$40="把握していない",DB25,""))</f>
        <v/>
      </c>
      <c r="DC45" s="22" t="str">
        <f t="shared" ref="DC45:DE45" si="284">IF($A$40="把握している",DC6,IF($A$40="把握していない",DC25,""))</f>
        <v/>
      </c>
      <c r="DD45" s="22" t="str">
        <f t="shared" si="284"/>
        <v/>
      </c>
      <c r="DE45" s="22" t="str">
        <f t="shared" si="284"/>
        <v/>
      </c>
      <c r="DF45" s="23"/>
      <c r="DG45" s="21" t="str">
        <f>IF($A$40="把握している",DG6,IF($A$40="把握していない",DG25,""))</f>
        <v/>
      </c>
      <c r="DH45" s="22" t="str">
        <f>IF($A$40="把握している",DH6,IF($A$40="把握していない",DH25,""))</f>
        <v/>
      </c>
      <c r="DI45" s="22" t="str">
        <f t="shared" ref="DI45:DK45" si="285">IF($A$40="把握している",DI6,IF($A$40="把握していない",DI25,""))</f>
        <v/>
      </c>
      <c r="DJ45" s="22" t="str">
        <f t="shared" si="285"/>
        <v/>
      </c>
      <c r="DK45" s="22" t="str">
        <f t="shared" si="285"/>
        <v/>
      </c>
      <c r="DL45" s="23"/>
      <c r="DM45" s="21" t="str">
        <f>IF($A$40="把握している",DM6,IF($A$40="把握していない",DM25,""))</f>
        <v/>
      </c>
      <c r="DN45" s="22" t="str">
        <f>IF($A$40="把握している",DN6,IF($A$40="把握していない",DN25,""))</f>
        <v/>
      </c>
      <c r="DO45" s="22" t="str">
        <f t="shared" ref="DO45:DQ45" si="286">IF($A$40="把握している",DO6,IF($A$40="把握していない",DO25,""))</f>
        <v/>
      </c>
      <c r="DP45" s="22" t="str">
        <f t="shared" si="286"/>
        <v/>
      </c>
      <c r="DQ45" s="22" t="str">
        <f t="shared" si="286"/>
        <v/>
      </c>
      <c r="DR45" s="23"/>
      <c r="DS45" s="21" t="str">
        <f>IF($A$40="把握している",DS6,IF($A$40="把握していない",DS25,""))</f>
        <v/>
      </c>
      <c r="DT45" s="22" t="str">
        <f>IF($A$40="把握している",DT6,IF($A$40="把握していない",DT25,""))</f>
        <v/>
      </c>
      <c r="DU45" s="22" t="str">
        <f t="shared" ref="DU45:DW45" si="287">IF($A$40="把握している",DU6,IF($A$40="把握していない",DU25,""))</f>
        <v/>
      </c>
      <c r="DV45" s="22" t="str">
        <f t="shared" si="287"/>
        <v/>
      </c>
      <c r="DW45" s="22" t="str">
        <f t="shared" si="287"/>
        <v/>
      </c>
      <c r="DX45" s="23"/>
    </row>
    <row r="46" spans="1:128">
      <c r="A46" s="19">
        <v>1</v>
      </c>
      <c r="B46" s="24">
        <v>1</v>
      </c>
      <c r="C46" s="21" t="str">
        <f>IF($A$40="把握している",C7,IF($A$40="把握していない",C26,""))</f>
        <v/>
      </c>
      <c r="D46" s="22" t="str">
        <f>IF($A$40="把握している",D7,IF($A$40="把握していない",D26,""))</f>
        <v/>
      </c>
      <c r="E46" s="22" t="str">
        <f t="shared" si="267"/>
        <v/>
      </c>
      <c r="F46" s="22" t="str">
        <f t="shared" si="267"/>
        <v/>
      </c>
      <c r="G46" s="22" t="str">
        <f t="shared" si="267"/>
        <v/>
      </c>
      <c r="H46" s="23"/>
      <c r="I46" s="21" t="str">
        <f>IF($A$40="把握している",I7,IF($A$40="把握していない",I26,""))</f>
        <v/>
      </c>
      <c r="J46" s="22" t="str">
        <f>IF($A$40="把握している",J7,IF($A$40="把握していない",J26,""))</f>
        <v/>
      </c>
      <c r="K46" s="22" t="str">
        <f t="shared" ref="K46:M46" si="288">IF($A$40="把握している",K7,IF($A$40="把握していない",K26,""))</f>
        <v/>
      </c>
      <c r="L46" s="22" t="str">
        <f t="shared" si="288"/>
        <v/>
      </c>
      <c r="M46" s="22" t="str">
        <f t="shared" si="288"/>
        <v/>
      </c>
      <c r="N46" s="23"/>
      <c r="O46" s="21" t="str">
        <f>IF($A$40="把握している",O7,IF($A$40="把握していない",O26,""))</f>
        <v/>
      </c>
      <c r="P46" s="22" t="str">
        <f>IF($A$40="把握している",P7,IF($A$40="把握していない",P26,""))</f>
        <v/>
      </c>
      <c r="Q46" s="22" t="str">
        <f t="shared" ref="Q46:S46" si="289">IF($A$40="把握している",Q7,IF($A$40="把握していない",Q26,""))</f>
        <v/>
      </c>
      <c r="R46" s="22" t="str">
        <f t="shared" si="289"/>
        <v/>
      </c>
      <c r="S46" s="22" t="str">
        <f t="shared" si="289"/>
        <v/>
      </c>
      <c r="T46" s="23"/>
      <c r="U46" s="21" t="str">
        <f>IF($A$40="把握している",U7,IF($A$40="把握していない",U26,""))</f>
        <v/>
      </c>
      <c r="V46" s="22" t="str">
        <f>IF($A$40="把握している",V7,IF($A$40="把握していない",V26,""))</f>
        <v/>
      </c>
      <c r="W46" s="22" t="str">
        <f t="shared" ref="W46:Y46" si="290">IF($A$40="把握している",W7,IF($A$40="把握していない",W26,""))</f>
        <v/>
      </c>
      <c r="X46" s="22" t="str">
        <f t="shared" si="290"/>
        <v/>
      </c>
      <c r="Y46" s="22" t="str">
        <f t="shared" si="290"/>
        <v/>
      </c>
      <c r="Z46" s="23"/>
      <c r="AA46" s="21" t="str">
        <f>IF($A$40="把握している",AA7,IF($A$40="把握していない",AA26,""))</f>
        <v/>
      </c>
      <c r="AB46" s="22" t="str">
        <f>IF($A$40="把握している",AB7,IF($A$40="把握していない",AB26,""))</f>
        <v/>
      </c>
      <c r="AC46" s="22" t="str">
        <f t="shared" ref="AC46:AE46" si="291">IF($A$40="把握している",AC7,IF($A$40="把握していない",AC26,""))</f>
        <v/>
      </c>
      <c r="AD46" s="22" t="str">
        <f t="shared" si="291"/>
        <v/>
      </c>
      <c r="AE46" s="22" t="str">
        <f t="shared" si="291"/>
        <v/>
      </c>
      <c r="AF46" s="23"/>
      <c r="AG46" s="21" t="str">
        <f>IF($A$40="把握している",AG7,IF($A$40="把握していない",AG26,""))</f>
        <v/>
      </c>
      <c r="AH46" s="22" t="str">
        <f>IF($A$40="把握している",AH7,IF($A$40="把握していない",AH26,""))</f>
        <v/>
      </c>
      <c r="AI46" s="22" t="str">
        <f t="shared" ref="AI46:AK46" si="292">IF($A$40="把握している",AI7,IF($A$40="把握していない",AI26,""))</f>
        <v/>
      </c>
      <c r="AJ46" s="22" t="str">
        <f t="shared" si="292"/>
        <v/>
      </c>
      <c r="AK46" s="22" t="str">
        <f t="shared" si="292"/>
        <v/>
      </c>
      <c r="AL46" s="23"/>
      <c r="AM46" s="21" t="str">
        <f>IF($A$40="把握している",AM7,IF($A$40="把握していない",AM26,""))</f>
        <v/>
      </c>
      <c r="AN46" s="22" t="str">
        <f>IF($A$40="把握している",AN7,IF($A$40="把握していない",AN26,""))</f>
        <v/>
      </c>
      <c r="AO46" s="22" t="str">
        <f t="shared" ref="AO46:AQ46" si="293">IF($A$40="把握している",AO7,IF($A$40="把握していない",AO26,""))</f>
        <v/>
      </c>
      <c r="AP46" s="22" t="str">
        <f t="shared" si="293"/>
        <v/>
      </c>
      <c r="AQ46" s="22" t="str">
        <f t="shared" si="293"/>
        <v/>
      </c>
      <c r="AR46" s="23"/>
      <c r="AS46" s="21" t="str">
        <f>IF($A$40="把握している",AS7,IF($A$40="把握していない",AS26,""))</f>
        <v/>
      </c>
      <c r="AT46" s="22" t="str">
        <f>IF($A$40="把握している",AT7,IF($A$40="把握していない",AT26,""))</f>
        <v/>
      </c>
      <c r="AU46" s="22" t="str">
        <f t="shared" ref="AU46:AW46" si="294">IF($A$40="把握している",AU7,IF($A$40="把握していない",AU26,""))</f>
        <v/>
      </c>
      <c r="AV46" s="22" t="str">
        <f t="shared" si="294"/>
        <v/>
      </c>
      <c r="AW46" s="22" t="str">
        <f t="shared" si="294"/>
        <v/>
      </c>
      <c r="AX46" s="23"/>
      <c r="AY46" s="21" t="str">
        <f>IF($A$40="把握している",AY7,IF($A$40="把握していない",AY26,""))</f>
        <v/>
      </c>
      <c r="AZ46" s="22" t="str">
        <f>IF($A$40="把握している",AZ7,IF($A$40="把握していない",AZ26,""))</f>
        <v/>
      </c>
      <c r="BA46" s="22" t="str">
        <f t="shared" ref="BA46:BC46" si="295">IF($A$40="把握している",BA7,IF($A$40="把握していない",BA26,""))</f>
        <v/>
      </c>
      <c r="BB46" s="22" t="str">
        <f t="shared" si="295"/>
        <v/>
      </c>
      <c r="BC46" s="22" t="str">
        <f t="shared" si="295"/>
        <v/>
      </c>
      <c r="BD46" s="23"/>
      <c r="BE46" s="21" t="str">
        <f>IF($A$40="把握している",BE7,IF($A$40="把握していない",BE26,""))</f>
        <v/>
      </c>
      <c r="BF46" s="22" t="str">
        <f>IF($A$40="把握している",BF7,IF($A$40="把握していない",BF26,""))</f>
        <v/>
      </c>
      <c r="BG46" s="22" t="str">
        <f t="shared" ref="BG46:BI46" si="296">IF($A$40="把握している",BG7,IF($A$40="把握していない",BG26,""))</f>
        <v/>
      </c>
      <c r="BH46" s="22" t="str">
        <f t="shared" si="296"/>
        <v/>
      </c>
      <c r="BI46" s="22" t="str">
        <f t="shared" si="296"/>
        <v/>
      </c>
      <c r="BJ46" s="23"/>
      <c r="BK46" s="21" t="str">
        <f>IF($A$40="把握している",BK7,IF($A$40="把握していない",BK26,""))</f>
        <v/>
      </c>
      <c r="BL46" s="22" t="str">
        <f>IF($A$40="把握している",BL7,IF($A$40="把握していない",BL26,""))</f>
        <v/>
      </c>
      <c r="BM46" s="22" t="str">
        <f t="shared" ref="BM46:BO46" si="297">IF($A$40="把握している",BM7,IF($A$40="把握していない",BM26,""))</f>
        <v/>
      </c>
      <c r="BN46" s="22" t="str">
        <f t="shared" si="297"/>
        <v/>
      </c>
      <c r="BO46" s="22" t="str">
        <f t="shared" si="297"/>
        <v/>
      </c>
      <c r="BP46" s="23"/>
      <c r="BQ46" s="21" t="str">
        <f>IF($A$40="把握している",BQ7,IF($A$40="把握していない",BQ26,""))</f>
        <v/>
      </c>
      <c r="BR46" s="22" t="str">
        <f>IF($A$40="把握している",BR7,IF($A$40="把握していない",BR26,""))</f>
        <v/>
      </c>
      <c r="BS46" s="22" t="str">
        <f t="shared" ref="BS46:BU46" si="298">IF($A$40="把握している",BS7,IF($A$40="把握していない",BS26,""))</f>
        <v/>
      </c>
      <c r="BT46" s="22" t="str">
        <f t="shared" si="298"/>
        <v/>
      </c>
      <c r="BU46" s="22" t="str">
        <f t="shared" si="298"/>
        <v/>
      </c>
      <c r="BV46" s="23"/>
      <c r="BW46" s="21" t="str">
        <f>IF($A$40="把握している",BW7,IF($A$40="把握していない",BW26,""))</f>
        <v/>
      </c>
      <c r="BX46" s="22" t="str">
        <f>IF($A$40="把握している",BX7,IF($A$40="把握していない",BX26,""))</f>
        <v/>
      </c>
      <c r="BY46" s="22" t="str">
        <f t="shared" ref="BY46:CA46" si="299">IF($A$40="把握している",BY7,IF($A$40="把握していない",BY26,""))</f>
        <v/>
      </c>
      <c r="BZ46" s="22" t="str">
        <f t="shared" si="299"/>
        <v/>
      </c>
      <c r="CA46" s="22" t="str">
        <f t="shared" si="299"/>
        <v/>
      </c>
      <c r="CB46" s="23"/>
      <c r="CC46" s="21" t="str">
        <f>IF($A$40="把握している",CC7,IF($A$40="把握していない",CC26,""))</f>
        <v/>
      </c>
      <c r="CD46" s="22" t="str">
        <f>IF($A$40="把握している",CD7,IF($A$40="把握していない",CD26,""))</f>
        <v/>
      </c>
      <c r="CE46" s="22" t="str">
        <f t="shared" ref="CE46:CG46" si="300">IF($A$40="把握している",CE7,IF($A$40="把握していない",CE26,""))</f>
        <v/>
      </c>
      <c r="CF46" s="22" t="str">
        <f t="shared" si="300"/>
        <v/>
      </c>
      <c r="CG46" s="22" t="str">
        <f t="shared" si="300"/>
        <v/>
      </c>
      <c r="CH46" s="23"/>
      <c r="CI46" s="21" t="str">
        <f>IF($A$40="把握している",CI7,IF($A$40="把握していない",CI26,""))</f>
        <v/>
      </c>
      <c r="CJ46" s="22" t="str">
        <f>IF($A$40="把握している",CJ7,IF($A$40="把握していない",CJ26,""))</f>
        <v/>
      </c>
      <c r="CK46" s="22" t="str">
        <f t="shared" ref="CK46:CM46" si="301">IF($A$40="把握している",CK7,IF($A$40="把握していない",CK26,""))</f>
        <v/>
      </c>
      <c r="CL46" s="22" t="str">
        <f t="shared" si="301"/>
        <v/>
      </c>
      <c r="CM46" s="22" t="str">
        <f t="shared" si="301"/>
        <v/>
      </c>
      <c r="CN46" s="23"/>
      <c r="CO46" s="21" t="str">
        <f>IF($A$40="把握している",CO7,IF($A$40="把握していない",CO26,""))</f>
        <v/>
      </c>
      <c r="CP46" s="22" t="str">
        <f>IF($A$40="把握している",CP7,IF($A$40="把握していない",CP26,""))</f>
        <v/>
      </c>
      <c r="CQ46" s="22" t="str">
        <f t="shared" ref="CQ46:CS46" si="302">IF($A$40="把握している",CQ7,IF($A$40="把握していない",CQ26,""))</f>
        <v/>
      </c>
      <c r="CR46" s="22" t="str">
        <f t="shared" si="302"/>
        <v/>
      </c>
      <c r="CS46" s="22" t="str">
        <f t="shared" si="302"/>
        <v/>
      </c>
      <c r="CT46" s="23"/>
      <c r="CU46" s="21" t="str">
        <f>IF($A$40="把握している",CU7,IF($A$40="把握していない",CU26,""))</f>
        <v/>
      </c>
      <c r="CV46" s="22" t="str">
        <f>IF($A$40="把握している",CV7,IF($A$40="把握していない",CV26,""))</f>
        <v/>
      </c>
      <c r="CW46" s="22" t="str">
        <f t="shared" ref="CW46:CY46" si="303">IF($A$40="把握している",CW7,IF($A$40="把握していない",CW26,""))</f>
        <v/>
      </c>
      <c r="CX46" s="22" t="str">
        <f t="shared" si="303"/>
        <v/>
      </c>
      <c r="CY46" s="22" t="str">
        <f t="shared" si="303"/>
        <v/>
      </c>
      <c r="CZ46" s="23"/>
      <c r="DA46" s="21" t="str">
        <f>IF($A$40="把握している",DA7,IF($A$40="把握していない",DA26,""))</f>
        <v/>
      </c>
      <c r="DB46" s="22" t="str">
        <f>IF($A$40="把握している",DB7,IF($A$40="把握していない",DB26,""))</f>
        <v/>
      </c>
      <c r="DC46" s="22" t="str">
        <f t="shared" ref="DC46:DE46" si="304">IF($A$40="把握している",DC7,IF($A$40="把握していない",DC26,""))</f>
        <v/>
      </c>
      <c r="DD46" s="22" t="str">
        <f t="shared" si="304"/>
        <v/>
      </c>
      <c r="DE46" s="22" t="str">
        <f t="shared" si="304"/>
        <v/>
      </c>
      <c r="DF46" s="23"/>
      <c r="DG46" s="21" t="str">
        <f>IF($A$40="把握している",DG7,IF($A$40="把握していない",DG26,""))</f>
        <v/>
      </c>
      <c r="DH46" s="22" t="str">
        <f>IF($A$40="把握している",DH7,IF($A$40="把握していない",DH26,""))</f>
        <v/>
      </c>
      <c r="DI46" s="22" t="str">
        <f t="shared" ref="DI46:DK46" si="305">IF($A$40="把握している",DI7,IF($A$40="把握していない",DI26,""))</f>
        <v/>
      </c>
      <c r="DJ46" s="22" t="str">
        <f t="shared" si="305"/>
        <v/>
      </c>
      <c r="DK46" s="22" t="str">
        <f t="shared" si="305"/>
        <v/>
      </c>
      <c r="DL46" s="23"/>
      <c r="DM46" s="21" t="str">
        <f>IF($A$40="把握している",DM7,IF($A$40="把握していない",DM26,""))</f>
        <v/>
      </c>
      <c r="DN46" s="22" t="str">
        <f>IF($A$40="把握している",DN7,IF($A$40="把握していない",DN26,""))</f>
        <v/>
      </c>
      <c r="DO46" s="22" t="str">
        <f t="shared" ref="DO46:DQ46" si="306">IF($A$40="把握している",DO7,IF($A$40="把握していない",DO26,""))</f>
        <v/>
      </c>
      <c r="DP46" s="22" t="str">
        <f t="shared" si="306"/>
        <v/>
      </c>
      <c r="DQ46" s="22" t="str">
        <f t="shared" si="306"/>
        <v/>
      </c>
      <c r="DR46" s="23"/>
      <c r="DS46" s="21" t="str">
        <f>IF($A$40="把握している",DS7,IF($A$40="把握していない",DS26,""))</f>
        <v/>
      </c>
      <c r="DT46" s="22" t="str">
        <f>IF($A$40="把握している",DT7,IF($A$40="把握していない",DT26,""))</f>
        <v/>
      </c>
      <c r="DU46" s="22" t="str">
        <f t="shared" ref="DU46:DW46" si="307">IF($A$40="把握している",DU7,IF($A$40="把握していない",DU26,""))</f>
        <v/>
      </c>
      <c r="DV46" s="22" t="str">
        <f t="shared" si="307"/>
        <v/>
      </c>
      <c r="DW46" s="22" t="str">
        <f t="shared" si="307"/>
        <v/>
      </c>
      <c r="DX46" s="23"/>
    </row>
    <row r="47" spans="1:128">
      <c r="A47" s="19">
        <v>1</v>
      </c>
      <c r="B47" s="24">
        <v>2</v>
      </c>
      <c r="C47" s="21" t="str">
        <f t="shared" ref="C47:G47" si="308">IF($A$40="把握している",C8,IF($A$40="把握していない",C27,""))</f>
        <v/>
      </c>
      <c r="D47" s="22" t="str">
        <f t="shared" si="308"/>
        <v/>
      </c>
      <c r="E47" s="22" t="str">
        <f t="shared" si="308"/>
        <v/>
      </c>
      <c r="F47" s="22" t="str">
        <f t="shared" si="308"/>
        <v/>
      </c>
      <c r="G47" s="22" t="str">
        <f t="shared" si="308"/>
        <v/>
      </c>
      <c r="H47" s="27"/>
      <c r="I47" s="21" t="str">
        <f t="shared" ref="I47:M47" si="309">IF($A$40="把握している",I8,IF($A$40="把握していない",I27,""))</f>
        <v/>
      </c>
      <c r="J47" s="22" t="str">
        <f t="shared" si="309"/>
        <v/>
      </c>
      <c r="K47" s="22" t="str">
        <f t="shared" si="309"/>
        <v/>
      </c>
      <c r="L47" s="22" t="str">
        <f t="shared" si="309"/>
        <v/>
      </c>
      <c r="M47" s="22" t="str">
        <f t="shared" si="309"/>
        <v/>
      </c>
      <c r="N47" s="27"/>
      <c r="O47" s="21" t="str">
        <f t="shared" ref="O47:S47" si="310">IF($A$40="把握している",O8,IF($A$40="把握していない",O27,""))</f>
        <v/>
      </c>
      <c r="P47" s="22" t="str">
        <f t="shared" si="310"/>
        <v/>
      </c>
      <c r="Q47" s="22" t="str">
        <f t="shared" si="310"/>
        <v/>
      </c>
      <c r="R47" s="22" t="str">
        <f t="shared" si="310"/>
        <v/>
      </c>
      <c r="S47" s="22" t="str">
        <f t="shared" si="310"/>
        <v/>
      </c>
      <c r="T47" s="27"/>
      <c r="U47" s="21" t="str">
        <f t="shared" ref="U47:Y47" si="311">IF($A$40="把握している",U8,IF($A$40="把握していない",U27,""))</f>
        <v/>
      </c>
      <c r="V47" s="22" t="str">
        <f t="shared" si="311"/>
        <v/>
      </c>
      <c r="W47" s="22" t="str">
        <f t="shared" si="311"/>
        <v/>
      </c>
      <c r="X47" s="22" t="str">
        <f t="shared" si="311"/>
        <v/>
      </c>
      <c r="Y47" s="22" t="str">
        <f t="shared" si="311"/>
        <v/>
      </c>
      <c r="Z47" s="27"/>
      <c r="AA47" s="21" t="str">
        <f t="shared" ref="AA47:AE47" si="312">IF($A$40="把握している",AA8,IF($A$40="把握していない",AA27,""))</f>
        <v/>
      </c>
      <c r="AB47" s="22" t="str">
        <f t="shared" si="312"/>
        <v/>
      </c>
      <c r="AC47" s="22" t="str">
        <f t="shared" si="312"/>
        <v/>
      </c>
      <c r="AD47" s="22" t="str">
        <f t="shared" si="312"/>
        <v/>
      </c>
      <c r="AE47" s="22" t="str">
        <f t="shared" si="312"/>
        <v/>
      </c>
      <c r="AF47" s="27"/>
      <c r="AG47" s="21" t="str">
        <f t="shared" ref="AG47:AK47" si="313">IF($A$40="把握している",AG8,IF($A$40="把握していない",AG27,""))</f>
        <v/>
      </c>
      <c r="AH47" s="22" t="str">
        <f t="shared" si="313"/>
        <v/>
      </c>
      <c r="AI47" s="22" t="str">
        <f t="shared" si="313"/>
        <v/>
      </c>
      <c r="AJ47" s="22" t="str">
        <f t="shared" si="313"/>
        <v/>
      </c>
      <c r="AK47" s="22" t="str">
        <f t="shared" si="313"/>
        <v/>
      </c>
      <c r="AL47" s="27"/>
      <c r="AM47" s="21" t="str">
        <f t="shared" ref="AM47:AQ47" si="314">IF($A$40="把握している",AM8,IF($A$40="把握していない",AM27,""))</f>
        <v/>
      </c>
      <c r="AN47" s="22" t="str">
        <f t="shared" si="314"/>
        <v/>
      </c>
      <c r="AO47" s="22" t="str">
        <f t="shared" si="314"/>
        <v/>
      </c>
      <c r="AP47" s="22" t="str">
        <f t="shared" si="314"/>
        <v/>
      </c>
      <c r="AQ47" s="22" t="str">
        <f t="shared" si="314"/>
        <v/>
      </c>
      <c r="AR47" s="27"/>
      <c r="AS47" s="21" t="str">
        <f t="shared" ref="AS47:AW47" si="315">IF($A$40="把握している",AS8,IF($A$40="把握していない",AS27,""))</f>
        <v/>
      </c>
      <c r="AT47" s="22" t="str">
        <f t="shared" si="315"/>
        <v/>
      </c>
      <c r="AU47" s="22" t="str">
        <f t="shared" si="315"/>
        <v/>
      </c>
      <c r="AV47" s="22" t="str">
        <f t="shared" si="315"/>
        <v/>
      </c>
      <c r="AW47" s="22" t="str">
        <f t="shared" si="315"/>
        <v/>
      </c>
      <c r="AX47" s="27"/>
      <c r="AY47" s="21" t="str">
        <f t="shared" ref="AY47:BC47" si="316">IF($A$40="把握している",AY8,IF($A$40="把握していない",AY27,""))</f>
        <v/>
      </c>
      <c r="AZ47" s="22" t="str">
        <f t="shared" si="316"/>
        <v/>
      </c>
      <c r="BA47" s="22" t="str">
        <f t="shared" si="316"/>
        <v/>
      </c>
      <c r="BB47" s="22" t="str">
        <f t="shared" si="316"/>
        <v/>
      </c>
      <c r="BC47" s="22" t="str">
        <f t="shared" si="316"/>
        <v/>
      </c>
      <c r="BD47" s="27"/>
      <c r="BE47" s="21" t="str">
        <f t="shared" ref="BE47:BI47" si="317">IF($A$40="把握している",BE8,IF($A$40="把握していない",BE27,""))</f>
        <v/>
      </c>
      <c r="BF47" s="22" t="str">
        <f t="shared" si="317"/>
        <v/>
      </c>
      <c r="BG47" s="22" t="str">
        <f t="shared" si="317"/>
        <v/>
      </c>
      <c r="BH47" s="22" t="str">
        <f t="shared" si="317"/>
        <v/>
      </c>
      <c r="BI47" s="22" t="str">
        <f t="shared" si="317"/>
        <v/>
      </c>
      <c r="BJ47" s="27"/>
      <c r="BK47" s="21" t="str">
        <f t="shared" ref="BK47:BO47" si="318">IF($A$40="把握している",BK8,IF($A$40="把握していない",BK27,""))</f>
        <v/>
      </c>
      <c r="BL47" s="22" t="str">
        <f t="shared" si="318"/>
        <v/>
      </c>
      <c r="BM47" s="22" t="str">
        <f t="shared" si="318"/>
        <v/>
      </c>
      <c r="BN47" s="22" t="str">
        <f t="shared" si="318"/>
        <v/>
      </c>
      <c r="BO47" s="22" t="str">
        <f t="shared" si="318"/>
        <v/>
      </c>
      <c r="BP47" s="27"/>
      <c r="BQ47" s="21" t="str">
        <f t="shared" ref="BQ47:BU47" si="319">IF($A$40="把握している",BQ8,IF($A$40="把握していない",BQ27,""))</f>
        <v/>
      </c>
      <c r="BR47" s="22" t="str">
        <f t="shared" si="319"/>
        <v/>
      </c>
      <c r="BS47" s="22" t="str">
        <f t="shared" si="319"/>
        <v/>
      </c>
      <c r="BT47" s="22" t="str">
        <f t="shared" si="319"/>
        <v/>
      </c>
      <c r="BU47" s="22" t="str">
        <f t="shared" si="319"/>
        <v/>
      </c>
      <c r="BV47" s="27"/>
      <c r="BW47" s="21" t="str">
        <f t="shared" ref="BW47:CA47" si="320">IF($A$40="把握している",BW8,IF($A$40="把握していない",BW27,""))</f>
        <v/>
      </c>
      <c r="BX47" s="22" t="str">
        <f t="shared" si="320"/>
        <v/>
      </c>
      <c r="BY47" s="22" t="str">
        <f t="shared" si="320"/>
        <v/>
      </c>
      <c r="BZ47" s="22" t="str">
        <f t="shared" si="320"/>
        <v/>
      </c>
      <c r="CA47" s="22" t="str">
        <f t="shared" si="320"/>
        <v/>
      </c>
      <c r="CB47" s="27"/>
      <c r="CC47" s="21" t="str">
        <f t="shared" ref="CC47:CG47" si="321">IF($A$40="把握している",CC8,IF($A$40="把握していない",CC27,""))</f>
        <v/>
      </c>
      <c r="CD47" s="22" t="str">
        <f t="shared" si="321"/>
        <v/>
      </c>
      <c r="CE47" s="22" t="str">
        <f t="shared" si="321"/>
        <v/>
      </c>
      <c r="CF47" s="22" t="str">
        <f t="shared" si="321"/>
        <v/>
      </c>
      <c r="CG47" s="22" t="str">
        <f t="shared" si="321"/>
        <v/>
      </c>
      <c r="CH47" s="27"/>
      <c r="CI47" s="21" t="str">
        <f t="shared" ref="CI47:CM47" si="322">IF($A$40="把握している",CI8,IF($A$40="把握していない",CI27,""))</f>
        <v/>
      </c>
      <c r="CJ47" s="22" t="str">
        <f t="shared" si="322"/>
        <v/>
      </c>
      <c r="CK47" s="22" t="str">
        <f t="shared" si="322"/>
        <v/>
      </c>
      <c r="CL47" s="22" t="str">
        <f t="shared" si="322"/>
        <v/>
      </c>
      <c r="CM47" s="22" t="str">
        <f t="shared" si="322"/>
        <v/>
      </c>
      <c r="CN47" s="27"/>
      <c r="CO47" s="21" t="str">
        <f t="shared" ref="CO47:CS47" si="323">IF($A$40="把握している",CO8,IF($A$40="把握していない",CO27,""))</f>
        <v/>
      </c>
      <c r="CP47" s="22" t="str">
        <f t="shared" si="323"/>
        <v/>
      </c>
      <c r="CQ47" s="22" t="str">
        <f t="shared" si="323"/>
        <v/>
      </c>
      <c r="CR47" s="22" t="str">
        <f t="shared" si="323"/>
        <v/>
      </c>
      <c r="CS47" s="22" t="str">
        <f t="shared" si="323"/>
        <v/>
      </c>
      <c r="CT47" s="27"/>
      <c r="CU47" s="21" t="str">
        <f t="shared" ref="CU47:CY47" si="324">IF($A$40="把握している",CU8,IF($A$40="把握していない",CU27,""))</f>
        <v/>
      </c>
      <c r="CV47" s="22" t="str">
        <f t="shared" si="324"/>
        <v/>
      </c>
      <c r="CW47" s="22" t="str">
        <f t="shared" si="324"/>
        <v/>
      </c>
      <c r="CX47" s="22" t="str">
        <f t="shared" si="324"/>
        <v/>
      </c>
      <c r="CY47" s="22" t="str">
        <f t="shared" si="324"/>
        <v/>
      </c>
      <c r="CZ47" s="27"/>
      <c r="DA47" s="21" t="str">
        <f t="shared" ref="DA47:DE47" si="325">IF($A$40="把握している",DA8,IF($A$40="把握していない",DA27,""))</f>
        <v/>
      </c>
      <c r="DB47" s="22" t="str">
        <f t="shared" si="325"/>
        <v/>
      </c>
      <c r="DC47" s="22" t="str">
        <f t="shared" si="325"/>
        <v/>
      </c>
      <c r="DD47" s="22" t="str">
        <f t="shared" si="325"/>
        <v/>
      </c>
      <c r="DE47" s="22" t="str">
        <f t="shared" si="325"/>
        <v/>
      </c>
      <c r="DF47" s="27"/>
      <c r="DG47" s="21" t="str">
        <f t="shared" ref="DG47:DK47" si="326">IF($A$40="把握している",DG8,IF($A$40="把握していない",DG27,""))</f>
        <v/>
      </c>
      <c r="DH47" s="22" t="str">
        <f t="shared" si="326"/>
        <v/>
      </c>
      <c r="DI47" s="22" t="str">
        <f t="shared" si="326"/>
        <v/>
      </c>
      <c r="DJ47" s="22" t="str">
        <f t="shared" si="326"/>
        <v/>
      </c>
      <c r="DK47" s="22" t="str">
        <f t="shared" si="326"/>
        <v/>
      </c>
      <c r="DL47" s="27"/>
      <c r="DM47" s="21" t="str">
        <f t="shared" ref="DM47:DQ47" si="327">IF($A$40="把握している",DM8,IF($A$40="把握していない",DM27,""))</f>
        <v/>
      </c>
      <c r="DN47" s="22" t="str">
        <f t="shared" si="327"/>
        <v/>
      </c>
      <c r="DO47" s="22" t="str">
        <f t="shared" si="327"/>
        <v/>
      </c>
      <c r="DP47" s="22" t="str">
        <f t="shared" si="327"/>
        <v/>
      </c>
      <c r="DQ47" s="22" t="str">
        <f t="shared" si="327"/>
        <v/>
      </c>
      <c r="DR47" s="27"/>
      <c r="DS47" s="21" t="str">
        <f t="shared" ref="DS47:DW47" si="328">IF($A$40="把握している",DS8,IF($A$40="把握していない",DS27,""))</f>
        <v/>
      </c>
      <c r="DT47" s="22" t="str">
        <f t="shared" si="328"/>
        <v/>
      </c>
      <c r="DU47" s="22" t="str">
        <f t="shared" si="328"/>
        <v/>
      </c>
      <c r="DV47" s="22" t="str">
        <f t="shared" si="328"/>
        <v/>
      </c>
      <c r="DW47" s="22" t="str">
        <f t="shared" si="328"/>
        <v/>
      </c>
      <c r="DX47" s="27"/>
    </row>
    <row r="48" spans="1:128">
      <c r="A48" s="19">
        <v>1</v>
      </c>
      <c r="B48" s="24">
        <v>3</v>
      </c>
      <c r="C48" s="21" t="str">
        <f t="shared" ref="C48:G48" si="329">IF($A$40="把握している",C9,IF($A$40="把握していない",C28,""))</f>
        <v/>
      </c>
      <c r="D48" s="22" t="str">
        <f t="shared" si="329"/>
        <v/>
      </c>
      <c r="E48" s="22" t="str">
        <f t="shared" si="329"/>
        <v/>
      </c>
      <c r="F48" s="22" t="str">
        <f t="shared" si="329"/>
        <v/>
      </c>
      <c r="G48" s="22" t="str">
        <f t="shared" si="329"/>
        <v/>
      </c>
      <c r="H48" s="27"/>
      <c r="I48" s="21" t="str">
        <f t="shared" ref="I48:M48" si="330">IF($A$40="把握している",I9,IF($A$40="把握していない",I28,""))</f>
        <v/>
      </c>
      <c r="J48" s="22" t="str">
        <f t="shared" si="330"/>
        <v/>
      </c>
      <c r="K48" s="22" t="str">
        <f t="shared" si="330"/>
        <v/>
      </c>
      <c r="L48" s="22" t="str">
        <f t="shared" si="330"/>
        <v/>
      </c>
      <c r="M48" s="22" t="str">
        <f t="shared" si="330"/>
        <v/>
      </c>
      <c r="N48" s="27"/>
      <c r="O48" s="21" t="str">
        <f t="shared" ref="O48:S48" si="331">IF($A$40="把握している",O9,IF($A$40="把握していない",O28,""))</f>
        <v/>
      </c>
      <c r="P48" s="22" t="str">
        <f t="shared" si="331"/>
        <v/>
      </c>
      <c r="Q48" s="22" t="str">
        <f t="shared" si="331"/>
        <v/>
      </c>
      <c r="R48" s="22" t="str">
        <f t="shared" si="331"/>
        <v/>
      </c>
      <c r="S48" s="22" t="str">
        <f t="shared" si="331"/>
        <v/>
      </c>
      <c r="T48" s="27"/>
      <c r="U48" s="21" t="str">
        <f t="shared" ref="U48:Y48" si="332">IF($A$40="把握している",U9,IF($A$40="把握していない",U28,""))</f>
        <v/>
      </c>
      <c r="V48" s="22" t="str">
        <f t="shared" si="332"/>
        <v/>
      </c>
      <c r="W48" s="22" t="str">
        <f t="shared" si="332"/>
        <v/>
      </c>
      <c r="X48" s="22" t="str">
        <f t="shared" si="332"/>
        <v/>
      </c>
      <c r="Y48" s="22" t="str">
        <f t="shared" si="332"/>
        <v/>
      </c>
      <c r="Z48" s="27"/>
      <c r="AA48" s="21" t="str">
        <f t="shared" ref="AA48:AE48" si="333">IF($A$40="把握している",AA9,IF($A$40="把握していない",AA28,""))</f>
        <v/>
      </c>
      <c r="AB48" s="22" t="str">
        <f t="shared" si="333"/>
        <v/>
      </c>
      <c r="AC48" s="22" t="str">
        <f t="shared" si="333"/>
        <v/>
      </c>
      <c r="AD48" s="22" t="str">
        <f t="shared" si="333"/>
        <v/>
      </c>
      <c r="AE48" s="22" t="str">
        <f t="shared" si="333"/>
        <v/>
      </c>
      <c r="AF48" s="27"/>
      <c r="AG48" s="21" t="str">
        <f t="shared" ref="AG48:AK48" si="334">IF($A$40="把握している",AG9,IF($A$40="把握していない",AG28,""))</f>
        <v/>
      </c>
      <c r="AH48" s="22" t="str">
        <f t="shared" si="334"/>
        <v/>
      </c>
      <c r="AI48" s="22" t="str">
        <f t="shared" si="334"/>
        <v/>
      </c>
      <c r="AJ48" s="22" t="str">
        <f t="shared" si="334"/>
        <v/>
      </c>
      <c r="AK48" s="22" t="str">
        <f t="shared" si="334"/>
        <v/>
      </c>
      <c r="AL48" s="27"/>
      <c r="AM48" s="21" t="str">
        <f t="shared" ref="AM48:AQ48" si="335">IF($A$40="把握している",AM9,IF($A$40="把握していない",AM28,""))</f>
        <v/>
      </c>
      <c r="AN48" s="22" t="str">
        <f t="shared" si="335"/>
        <v/>
      </c>
      <c r="AO48" s="22" t="str">
        <f t="shared" si="335"/>
        <v/>
      </c>
      <c r="AP48" s="22" t="str">
        <f t="shared" si="335"/>
        <v/>
      </c>
      <c r="AQ48" s="22" t="str">
        <f t="shared" si="335"/>
        <v/>
      </c>
      <c r="AR48" s="27"/>
      <c r="AS48" s="21" t="str">
        <f t="shared" ref="AS48:AW48" si="336">IF($A$40="把握している",AS9,IF($A$40="把握していない",AS28,""))</f>
        <v/>
      </c>
      <c r="AT48" s="22" t="str">
        <f t="shared" si="336"/>
        <v/>
      </c>
      <c r="AU48" s="22" t="str">
        <f t="shared" si="336"/>
        <v/>
      </c>
      <c r="AV48" s="22" t="str">
        <f t="shared" si="336"/>
        <v/>
      </c>
      <c r="AW48" s="22" t="str">
        <f t="shared" si="336"/>
        <v/>
      </c>
      <c r="AX48" s="27"/>
      <c r="AY48" s="21" t="str">
        <f t="shared" ref="AY48:BC48" si="337">IF($A$40="把握している",AY9,IF($A$40="把握していない",AY28,""))</f>
        <v/>
      </c>
      <c r="AZ48" s="22" t="str">
        <f t="shared" si="337"/>
        <v/>
      </c>
      <c r="BA48" s="22" t="str">
        <f t="shared" si="337"/>
        <v/>
      </c>
      <c r="BB48" s="22" t="str">
        <f t="shared" si="337"/>
        <v/>
      </c>
      <c r="BC48" s="22" t="str">
        <f t="shared" si="337"/>
        <v/>
      </c>
      <c r="BD48" s="27"/>
      <c r="BE48" s="21" t="str">
        <f t="shared" ref="BE48:BI48" si="338">IF($A$40="把握している",BE9,IF($A$40="把握していない",BE28,""))</f>
        <v/>
      </c>
      <c r="BF48" s="22" t="str">
        <f t="shared" si="338"/>
        <v/>
      </c>
      <c r="BG48" s="22" t="str">
        <f t="shared" si="338"/>
        <v/>
      </c>
      <c r="BH48" s="22" t="str">
        <f t="shared" si="338"/>
        <v/>
      </c>
      <c r="BI48" s="22" t="str">
        <f t="shared" si="338"/>
        <v/>
      </c>
      <c r="BJ48" s="27"/>
      <c r="BK48" s="21" t="str">
        <f t="shared" ref="BK48:BO48" si="339">IF($A$40="把握している",BK9,IF($A$40="把握していない",BK28,""))</f>
        <v/>
      </c>
      <c r="BL48" s="22" t="str">
        <f t="shared" si="339"/>
        <v/>
      </c>
      <c r="BM48" s="22" t="str">
        <f t="shared" si="339"/>
        <v/>
      </c>
      <c r="BN48" s="22" t="str">
        <f t="shared" si="339"/>
        <v/>
      </c>
      <c r="BO48" s="22" t="str">
        <f t="shared" si="339"/>
        <v/>
      </c>
      <c r="BP48" s="27"/>
      <c r="BQ48" s="21" t="str">
        <f t="shared" ref="BQ48:BU48" si="340">IF($A$40="把握している",BQ9,IF($A$40="把握していない",BQ28,""))</f>
        <v/>
      </c>
      <c r="BR48" s="22" t="str">
        <f t="shared" si="340"/>
        <v/>
      </c>
      <c r="BS48" s="22" t="str">
        <f t="shared" si="340"/>
        <v/>
      </c>
      <c r="BT48" s="22" t="str">
        <f t="shared" si="340"/>
        <v/>
      </c>
      <c r="BU48" s="22" t="str">
        <f t="shared" si="340"/>
        <v/>
      </c>
      <c r="BV48" s="27"/>
      <c r="BW48" s="21" t="str">
        <f t="shared" ref="BW48:CA48" si="341">IF($A$40="把握している",BW9,IF($A$40="把握していない",BW28,""))</f>
        <v/>
      </c>
      <c r="BX48" s="22" t="str">
        <f t="shared" si="341"/>
        <v/>
      </c>
      <c r="BY48" s="22" t="str">
        <f t="shared" si="341"/>
        <v/>
      </c>
      <c r="BZ48" s="22" t="str">
        <f t="shared" si="341"/>
        <v/>
      </c>
      <c r="CA48" s="22" t="str">
        <f t="shared" si="341"/>
        <v/>
      </c>
      <c r="CB48" s="27"/>
      <c r="CC48" s="21" t="str">
        <f t="shared" ref="CC48:CG48" si="342">IF($A$40="把握している",CC9,IF($A$40="把握していない",CC28,""))</f>
        <v/>
      </c>
      <c r="CD48" s="22" t="str">
        <f t="shared" si="342"/>
        <v/>
      </c>
      <c r="CE48" s="22" t="str">
        <f t="shared" si="342"/>
        <v/>
      </c>
      <c r="CF48" s="22" t="str">
        <f t="shared" si="342"/>
        <v/>
      </c>
      <c r="CG48" s="22" t="str">
        <f t="shared" si="342"/>
        <v/>
      </c>
      <c r="CH48" s="27"/>
      <c r="CI48" s="21" t="str">
        <f t="shared" ref="CI48:CM48" si="343">IF($A$40="把握している",CI9,IF($A$40="把握していない",CI28,""))</f>
        <v/>
      </c>
      <c r="CJ48" s="22" t="str">
        <f t="shared" si="343"/>
        <v/>
      </c>
      <c r="CK48" s="22" t="str">
        <f t="shared" si="343"/>
        <v/>
      </c>
      <c r="CL48" s="22" t="str">
        <f t="shared" si="343"/>
        <v/>
      </c>
      <c r="CM48" s="22" t="str">
        <f t="shared" si="343"/>
        <v/>
      </c>
      <c r="CN48" s="27"/>
      <c r="CO48" s="21" t="str">
        <f t="shared" ref="CO48:CS48" si="344">IF($A$40="把握している",CO9,IF($A$40="把握していない",CO28,""))</f>
        <v/>
      </c>
      <c r="CP48" s="22" t="str">
        <f t="shared" si="344"/>
        <v/>
      </c>
      <c r="CQ48" s="22" t="str">
        <f t="shared" si="344"/>
        <v/>
      </c>
      <c r="CR48" s="22" t="str">
        <f t="shared" si="344"/>
        <v/>
      </c>
      <c r="CS48" s="22" t="str">
        <f t="shared" si="344"/>
        <v/>
      </c>
      <c r="CT48" s="27"/>
      <c r="CU48" s="21" t="str">
        <f t="shared" ref="CU48:CY48" si="345">IF($A$40="把握している",CU9,IF($A$40="把握していない",CU28,""))</f>
        <v/>
      </c>
      <c r="CV48" s="22" t="str">
        <f t="shared" si="345"/>
        <v/>
      </c>
      <c r="CW48" s="22" t="str">
        <f t="shared" si="345"/>
        <v/>
      </c>
      <c r="CX48" s="22" t="str">
        <f t="shared" si="345"/>
        <v/>
      </c>
      <c r="CY48" s="22" t="str">
        <f t="shared" si="345"/>
        <v/>
      </c>
      <c r="CZ48" s="27"/>
      <c r="DA48" s="21" t="str">
        <f t="shared" ref="DA48:DE48" si="346">IF($A$40="把握している",DA9,IF($A$40="把握していない",DA28,""))</f>
        <v/>
      </c>
      <c r="DB48" s="22" t="str">
        <f t="shared" si="346"/>
        <v/>
      </c>
      <c r="DC48" s="22" t="str">
        <f t="shared" si="346"/>
        <v/>
      </c>
      <c r="DD48" s="22" t="str">
        <f t="shared" si="346"/>
        <v/>
      </c>
      <c r="DE48" s="22" t="str">
        <f t="shared" si="346"/>
        <v/>
      </c>
      <c r="DF48" s="27"/>
      <c r="DG48" s="21" t="str">
        <f t="shared" ref="DG48:DK48" si="347">IF($A$40="把握している",DG9,IF($A$40="把握していない",DG28,""))</f>
        <v/>
      </c>
      <c r="DH48" s="22" t="str">
        <f t="shared" si="347"/>
        <v/>
      </c>
      <c r="DI48" s="22" t="str">
        <f t="shared" si="347"/>
        <v/>
      </c>
      <c r="DJ48" s="22" t="str">
        <f t="shared" si="347"/>
        <v/>
      </c>
      <c r="DK48" s="22" t="str">
        <f t="shared" si="347"/>
        <v/>
      </c>
      <c r="DL48" s="27"/>
      <c r="DM48" s="21" t="str">
        <f t="shared" ref="DM48:DQ48" si="348">IF($A$40="把握している",DM9,IF($A$40="把握していない",DM28,""))</f>
        <v/>
      </c>
      <c r="DN48" s="22" t="str">
        <f t="shared" si="348"/>
        <v/>
      </c>
      <c r="DO48" s="22" t="str">
        <f t="shared" si="348"/>
        <v/>
      </c>
      <c r="DP48" s="22" t="str">
        <f t="shared" si="348"/>
        <v/>
      </c>
      <c r="DQ48" s="22" t="str">
        <f t="shared" si="348"/>
        <v/>
      </c>
      <c r="DR48" s="27"/>
      <c r="DS48" s="21" t="str">
        <f t="shared" ref="DS48:DW48" si="349">IF($A$40="把握している",DS9,IF($A$40="把握していない",DS28,""))</f>
        <v/>
      </c>
      <c r="DT48" s="22" t="str">
        <f t="shared" si="349"/>
        <v/>
      </c>
      <c r="DU48" s="22" t="str">
        <f t="shared" si="349"/>
        <v/>
      </c>
      <c r="DV48" s="22" t="str">
        <f t="shared" si="349"/>
        <v/>
      </c>
      <c r="DW48" s="22" t="str">
        <f t="shared" si="349"/>
        <v/>
      </c>
      <c r="DX48" s="27"/>
    </row>
    <row r="49" spans="1:128">
      <c r="A49" s="19">
        <v>1</v>
      </c>
      <c r="B49" s="24">
        <v>4</v>
      </c>
      <c r="C49" s="21" t="str">
        <f t="shared" ref="C49:G49" si="350">IF($A$40="把握している",C10,IF($A$40="把握していない",C29,""))</f>
        <v/>
      </c>
      <c r="D49" s="22" t="str">
        <f t="shared" si="350"/>
        <v/>
      </c>
      <c r="E49" s="22" t="str">
        <f t="shared" si="350"/>
        <v/>
      </c>
      <c r="F49" s="22" t="str">
        <f t="shared" si="350"/>
        <v/>
      </c>
      <c r="G49" s="22" t="str">
        <f t="shared" si="350"/>
        <v/>
      </c>
      <c r="H49" s="27"/>
      <c r="I49" s="21" t="str">
        <f t="shared" ref="I49:M49" si="351">IF($A$40="把握している",I10,IF($A$40="把握していない",I29,""))</f>
        <v/>
      </c>
      <c r="J49" s="22" t="str">
        <f t="shared" si="351"/>
        <v/>
      </c>
      <c r="K49" s="22" t="str">
        <f t="shared" si="351"/>
        <v/>
      </c>
      <c r="L49" s="22" t="str">
        <f t="shared" si="351"/>
        <v/>
      </c>
      <c r="M49" s="22" t="str">
        <f t="shared" si="351"/>
        <v/>
      </c>
      <c r="N49" s="27"/>
      <c r="O49" s="21" t="str">
        <f t="shared" ref="O49:S49" si="352">IF($A$40="把握している",O10,IF($A$40="把握していない",O29,""))</f>
        <v/>
      </c>
      <c r="P49" s="22" t="str">
        <f t="shared" si="352"/>
        <v/>
      </c>
      <c r="Q49" s="22" t="str">
        <f t="shared" si="352"/>
        <v/>
      </c>
      <c r="R49" s="22" t="str">
        <f t="shared" si="352"/>
        <v/>
      </c>
      <c r="S49" s="22" t="str">
        <f t="shared" si="352"/>
        <v/>
      </c>
      <c r="T49" s="27"/>
      <c r="U49" s="21" t="str">
        <f t="shared" ref="U49:Y49" si="353">IF($A$40="把握している",U10,IF($A$40="把握していない",U29,""))</f>
        <v/>
      </c>
      <c r="V49" s="22" t="str">
        <f t="shared" si="353"/>
        <v/>
      </c>
      <c r="W49" s="22" t="str">
        <f t="shared" si="353"/>
        <v/>
      </c>
      <c r="X49" s="22" t="str">
        <f t="shared" si="353"/>
        <v/>
      </c>
      <c r="Y49" s="22" t="str">
        <f t="shared" si="353"/>
        <v/>
      </c>
      <c r="Z49" s="27"/>
      <c r="AA49" s="21" t="str">
        <f t="shared" ref="AA49:AE49" si="354">IF($A$40="把握している",AA10,IF($A$40="把握していない",AA29,""))</f>
        <v/>
      </c>
      <c r="AB49" s="22" t="str">
        <f t="shared" si="354"/>
        <v/>
      </c>
      <c r="AC49" s="22" t="str">
        <f t="shared" si="354"/>
        <v/>
      </c>
      <c r="AD49" s="22" t="str">
        <f t="shared" si="354"/>
        <v/>
      </c>
      <c r="AE49" s="22" t="str">
        <f t="shared" si="354"/>
        <v/>
      </c>
      <c r="AF49" s="27"/>
      <c r="AG49" s="21" t="str">
        <f t="shared" ref="AG49:AK49" si="355">IF($A$40="把握している",AG10,IF($A$40="把握していない",AG29,""))</f>
        <v/>
      </c>
      <c r="AH49" s="22" t="str">
        <f t="shared" si="355"/>
        <v/>
      </c>
      <c r="AI49" s="22" t="str">
        <f t="shared" si="355"/>
        <v/>
      </c>
      <c r="AJ49" s="22" t="str">
        <f t="shared" si="355"/>
        <v/>
      </c>
      <c r="AK49" s="22" t="str">
        <f t="shared" si="355"/>
        <v/>
      </c>
      <c r="AL49" s="27"/>
      <c r="AM49" s="21" t="str">
        <f t="shared" ref="AM49:AQ49" si="356">IF($A$40="把握している",AM10,IF($A$40="把握していない",AM29,""))</f>
        <v/>
      </c>
      <c r="AN49" s="22" t="str">
        <f t="shared" si="356"/>
        <v/>
      </c>
      <c r="AO49" s="22" t="str">
        <f t="shared" si="356"/>
        <v/>
      </c>
      <c r="AP49" s="22" t="str">
        <f t="shared" si="356"/>
        <v/>
      </c>
      <c r="AQ49" s="22" t="str">
        <f t="shared" si="356"/>
        <v/>
      </c>
      <c r="AR49" s="27"/>
      <c r="AS49" s="21" t="str">
        <f t="shared" ref="AS49:AW49" si="357">IF($A$40="把握している",AS10,IF($A$40="把握していない",AS29,""))</f>
        <v/>
      </c>
      <c r="AT49" s="22" t="str">
        <f t="shared" si="357"/>
        <v/>
      </c>
      <c r="AU49" s="22" t="str">
        <f t="shared" si="357"/>
        <v/>
      </c>
      <c r="AV49" s="22" t="str">
        <f t="shared" si="357"/>
        <v/>
      </c>
      <c r="AW49" s="22" t="str">
        <f t="shared" si="357"/>
        <v/>
      </c>
      <c r="AX49" s="27"/>
      <c r="AY49" s="21" t="str">
        <f t="shared" ref="AY49:BC49" si="358">IF($A$40="把握している",AY10,IF($A$40="把握していない",AY29,""))</f>
        <v/>
      </c>
      <c r="AZ49" s="22" t="str">
        <f t="shared" si="358"/>
        <v/>
      </c>
      <c r="BA49" s="22" t="str">
        <f t="shared" si="358"/>
        <v/>
      </c>
      <c r="BB49" s="22" t="str">
        <f t="shared" si="358"/>
        <v/>
      </c>
      <c r="BC49" s="22" t="str">
        <f t="shared" si="358"/>
        <v/>
      </c>
      <c r="BD49" s="27"/>
      <c r="BE49" s="21" t="str">
        <f t="shared" ref="BE49:BI49" si="359">IF($A$40="把握している",BE10,IF($A$40="把握していない",BE29,""))</f>
        <v/>
      </c>
      <c r="BF49" s="22" t="str">
        <f t="shared" si="359"/>
        <v/>
      </c>
      <c r="BG49" s="22" t="str">
        <f t="shared" si="359"/>
        <v/>
      </c>
      <c r="BH49" s="22" t="str">
        <f t="shared" si="359"/>
        <v/>
      </c>
      <c r="BI49" s="22" t="str">
        <f t="shared" si="359"/>
        <v/>
      </c>
      <c r="BJ49" s="27"/>
      <c r="BK49" s="21" t="str">
        <f t="shared" ref="BK49:BO49" si="360">IF($A$40="把握している",BK10,IF($A$40="把握していない",BK29,""))</f>
        <v/>
      </c>
      <c r="BL49" s="22" t="str">
        <f t="shared" si="360"/>
        <v/>
      </c>
      <c r="BM49" s="22" t="str">
        <f t="shared" si="360"/>
        <v/>
      </c>
      <c r="BN49" s="22" t="str">
        <f t="shared" si="360"/>
        <v/>
      </c>
      <c r="BO49" s="22" t="str">
        <f t="shared" si="360"/>
        <v/>
      </c>
      <c r="BP49" s="27"/>
      <c r="BQ49" s="21" t="str">
        <f t="shared" ref="BQ49:BU49" si="361">IF($A$40="把握している",BQ10,IF($A$40="把握していない",BQ29,""))</f>
        <v/>
      </c>
      <c r="BR49" s="22" t="str">
        <f t="shared" si="361"/>
        <v/>
      </c>
      <c r="BS49" s="22" t="str">
        <f t="shared" si="361"/>
        <v/>
      </c>
      <c r="BT49" s="22" t="str">
        <f t="shared" si="361"/>
        <v/>
      </c>
      <c r="BU49" s="22" t="str">
        <f t="shared" si="361"/>
        <v/>
      </c>
      <c r="BV49" s="27"/>
      <c r="BW49" s="21" t="str">
        <f t="shared" ref="BW49:CA49" si="362">IF($A$40="把握している",BW10,IF($A$40="把握していない",BW29,""))</f>
        <v/>
      </c>
      <c r="BX49" s="22" t="str">
        <f t="shared" si="362"/>
        <v/>
      </c>
      <c r="BY49" s="22" t="str">
        <f t="shared" si="362"/>
        <v/>
      </c>
      <c r="BZ49" s="22" t="str">
        <f t="shared" si="362"/>
        <v/>
      </c>
      <c r="CA49" s="22" t="str">
        <f t="shared" si="362"/>
        <v/>
      </c>
      <c r="CB49" s="27"/>
      <c r="CC49" s="21" t="str">
        <f t="shared" ref="CC49:CG49" si="363">IF($A$40="把握している",CC10,IF($A$40="把握していない",CC29,""))</f>
        <v/>
      </c>
      <c r="CD49" s="22" t="str">
        <f t="shared" si="363"/>
        <v/>
      </c>
      <c r="CE49" s="22" t="str">
        <f t="shared" si="363"/>
        <v/>
      </c>
      <c r="CF49" s="22" t="str">
        <f t="shared" si="363"/>
        <v/>
      </c>
      <c r="CG49" s="22" t="str">
        <f t="shared" si="363"/>
        <v/>
      </c>
      <c r="CH49" s="27"/>
      <c r="CI49" s="21" t="str">
        <f t="shared" ref="CI49:CM49" si="364">IF($A$40="把握している",CI10,IF($A$40="把握していない",CI29,""))</f>
        <v/>
      </c>
      <c r="CJ49" s="22" t="str">
        <f t="shared" si="364"/>
        <v/>
      </c>
      <c r="CK49" s="22" t="str">
        <f t="shared" si="364"/>
        <v/>
      </c>
      <c r="CL49" s="22" t="str">
        <f t="shared" si="364"/>
        <v/>
      </c>
      <c r="CM49" s="22" t="str">
        <f t="shared" si="364"/>
        <v/>
      </c>
      <c r="CN49" s="27"/>
      <c r="CO49" s="21" t="str">
        <f t="shared" ref="CO49:CS49" si="365">IF($A$40="把握している",CO10,IF($A$40="把握していない",CO29,""))</f>
        <v/>
      </c>
      <c r="CP49" s="22" t="str">
        <f t="shared" si="365"/>
        <v/>
      </c>
      <c r="CQ49" s="22" t="str">
        <f t="shared" si="365"/>
        <v/>
      </c>
      <c r="CR49" s="22" t="str">
        <f t="shared" si="365"/>
        <v/>
      </c>
      <c r="CS49" s="22" t="str">
        <f t="shared" si="365"/>
        <v/>
      </c>
      <c r="CT49" s="27"/>
      <c r="CU49" s="21" t="str">
        <f t="shared" ref="CU49:CY49" si="366">IF($A$40="把握している",CU10,IF($A$40="把握していない",CU29,""))</f>
        <v/>
      </c>
      <c r="CV49" s="22" t="str">
        <f t="shared" si="366"/>
        <v/>
      </c>
      <c r="CW49" s="22" t="str">
        <f t="shared" si="366"/>
        <v/>
      </c>
      <c r="CX49" s="22" t="str">
        <f t="shared" si="366"/>
        <v/>
      </c>
      <c r="CY49" s="22" t="str">
        <f t="shared" si="366"/>
        <v/>
      </c>
      <c r="CZ49" s="27"/>
      <c r="DA49" s="21" t="str">
        <f t="shared" ref="DA49:DE49" si="367">IF($A$40="把握している",DA10,IF($A$40="把握していない",DA29,""))</f>
        <v/>
      </c>
      <c r="DB49" s="22" t="str">
        <f t="shared" si="367"/>
        <v/>
      </c>
      <c r="DC49" s="22" t="str">
        <f t="shared" si="367"/>
        <v/>
      </c>
      <c r="DD49" s="22" t="str">
        <f t="shared" si="367"/>
        <v/>
      </c>
      <c r="DE49" s="22" t="str">
        <f t="shared" si="367"/>
        <v/>
      </c>
      <c r="DF49" s="27"/>
      <c r="DG49" s="21" t="str">
        <f t="shared" ref="DG49:DK49" si="368">IF($A$40="把握している",DG10,IF($A$40="把握していない",DG29,""))</f>
        <v/>
      </c>
      <c r="DH49" s="22" t="str">
        <f t="shared" si="368"/>
        <v/>
      </c>
      <c r="DI49" s="22" t="str">
        <f t="shared" si="368"/>
        <v/>
      </c>
      <c r="DJ49" s="22" t="str">
        <f t="shared" si="368"/>
        <v/>
      </c>
      <c r="DK49" s="22" t="str">
        <f t="shared" si="368"/>
        <v/>
      </c>
      <c r="DL49" s="27"/>
      <c r="DM49" s="21" t="str">
        <f t="shared" ref="DM49:DQ49" si="369">IF($A$40="把握している",DM10,IF($A$40="把握していない",DM29,""))</f>
        <v/>
      </c>
      <c r="DN49" s="22" t="str">
        <f t="shared" si="369"/>
        <v/>
      </c>
      <c r="DO49" s="22" t="str">
        <f t="shared" si="369"/>
        <v/>
      </c>
      <c r="DP49" s="22" t="str">
        <f t="shared" si="369"/>
        <v/>
      </c>
      <c r="DQ49" s="22" t="str">
        <f t="shared" si="369"/>
        <v/>
      </c>
      <c r="DR49" s="27"/>
      <c r="DS49" s="21" t="str">
        <f t="shared" ref="DS49:DW49" si="370">IF($A$40="把握している",DS10,IF($A$40="把握していない",DS29,""))</f>
        <v/>
      </c>
      <c r="DT49" s="22" t="str">
        <f t="shared" si="370"/>
        <v/>
      </c>
      <c r="DU49" s="22" t="str">
        <f t="shared" si="370"/>
        <v/>
      </c>
      <c r="DV49" s="22" t="str">
        <f t="shared" si="370"/>
        <v/>
      </c>
      <c r="DW49" s="22" t="str">
        <f t="shared" si="370"/>
        <v/>
      </c>
      <c r="DX49" s="27"/>
    </row>
    <row r="50" spans="1:128">
      <c r="A50" s="19">
        <v>1</v>
      </c>
      <c r="B50" s="24">
        <v>5</v>
      </c>
      <c r="C50" s="21" t="str">
        <f t="shared" ref="C50:G50" si="371">IF($A$40="把握している",C11,IF($A$40="把握していない",C30,""))</f>
        <v/>
      </c>
      <c r="D50" s="22" t="str">
        <f t="shared" si="371"/>
        <v/>
      </c>
      <c r="E50" s="22" t="str">
        <f t="shared" si="371"/>
        <v/>
      </c>
      <c r="F50" s="22" t="str">
        <f t="shared" si="371"/>
        <v/>
      </c>
      <c r="G50" s="22" t="str">
        <f t="shared" si="371"/>
        <v/>
      </c>
      <c r="H50" s="27"/>
      <c r="I50" s="21" t="str">
        <f t="shared" ref="I50:M50" si="372">IF($A$40="把握している",I11,IF($A$40="把握していない",I30,""))</f>
        <v/>
      </c>
      <c r="J50" s="22" t="str">
        <f t="shared" si="372"/>
        <v/>
      </c>
      <c r="K50" s="22" t="str">
        <f t="shared" si="372"/>
        <v/>
      </c>
      <c r="L50" s="22" t="str">
        <f t="shared" si="372"/>
        <v/>
      </c>
      <c r="M50" s="22" t="str">
        <f t="shared" si="372"/>
        <v/>
      </c>
      <c r="N50" s="27"/>
      <c r="O50" s="21" t="str">
        <f t="shared" ref="O50:S50" si="373">IF($A$40="把握している",O11,IF($A$40="把握していない",O30,""))</f>
        <v/>
      </c>
      <c r="P50" s="22" t="str">
        <f t="shared" si="373"/>
        <v/>
      </c>
      <c r="Q50" s="22" t="str">
        <f t="shared" si="373"/>
        <v/>
      </c>
      <c r="R50" s="22" t="str">
        <f t="shared" si="373"/>
        <v/>
      </c>
      <c r="S50" s="22" t="str">
        <f t="shared" si="373"/>
        <v/>
      </c>
      <c r="T50" s="27"/>
      <c r="U50" s="21" t="str">
        <f t="shared" ref="U50:Y50" si="374">IF($A$40="把握している",U11,IF($A$40="把握していない",U30,""))</f>
        <v/>
      </c>
      <c r="V50" s="22" t="str">
        <f t="shared" si="374"/>
        <v/>
      </c>
      <c r="W50" s="22" t="str">
        <f t="shared" si="374"/>
        <v/>
      </c>
      <c r="X50" s="22" t="str">
        <f t="shared" si="374"/>
        <v/>
      </c>
      <c r="Y50" s="22" t="str">
        <f t="shared" si="374"/>
        <v/>
      </c>
      <c r="Z50" s="27"/>
      <c r="AA50" s="21" t="str">
        <f t="shared" ref="AA50:AE50" si="375">IF($A$40="把握している",AA11,IF($A$40="把握していない",AA30,""))</f>
        <v/>
      </c>
      <c r="AB50" s="22" t="str">
        <f t="shared" si="375"/>
        <v/>
      </c>
      <c r="AC50" s="22" t="str">
        <f t="shared" si="375"/>
        <v/>
      </c>
      <c r="AD50" s="22" t="str">
        <f t="shared" si="375"/>
        <v/>
      </c>
      <c r="AE50" s="22" t="str">
        <f t="shared" si="375"/>
        <v/>
      </c>
      <c r="AF50" s="27"/>
      <c r="AG50" s="21" t="str">
        <f t="shared" ref="AG50:AK50" si="376">IF($A$40="把握している",AG11,IF($A$40="把握していない",AG30,""))</f>
        <v/>
      </c>
      <c r="AH50" s="22" t="str">
        <f t="shared" si="376"/>
        <v/>
      </c>
      <c r="AI50" s="22" t="str">
        <f t="shared" si="376"/>
        <v/>
      </c>
      <c r="AJ50" s="22" t="str">
        <f t="shared" si="376"/>
        <v/>
      </c>
      <c r="AK50" s="22" t="str">
        <f t="shared" si="376"/>
        <v/>
      </c>
      <c r="AL50" s="27"/>
      <c r="AM50" s="21" t="str">
        <f t="shared" ref="AM50:AQ50" si="377">IF($A$40="把握している",AM11,IF($A$40="把握していない",AM30,""))</f>
        <v/>
      </c>
      <c r="AN50" s="22" t="str">
        <f t="shared" si="377"/>
        <v/>
      </c>
      <c r="AO50" s="22" t="str">
        <f t="shared" si="377"/>
        <v/>
      </c>
      <c r="AP50" s="22" t="str">
        <f t="shared" si="377"/>
        <v/>
      </c>
      <c r="AQ50" s="22" t="str">
        <f t="shared" si="377"/>
        <v/>
      </c>
      <c r="AR50" s="27"/>
      <c r="AS50" s="21" t="str">
        <f t="shared" ref="AS50:AW50" si="378">IF($A$40="把握している",AS11,IF($A$40="把握していない",AS30,""))</f>
        <v/>
      </c>
      <c r="AT50" s="22" t="str">
        <f t="shared" si="378"/>
        <v/>
      </c>
      <c r="AU50" s="22" t="str">
        <f t="shared" si="378"/>
        <v/>
      </c>
      <c r="AV50" s="22" t="str">
        <f t="shared" si="378"/>
        <v/>
      </c>
      <c r="AW50" s="22" t="str">
        <f t="shared" si="378"/>
        <v/>
      </c>
      <c r="AX50" s="27"/>
      <c r="AY50" s="21" t="str">
        <f t="shared" ref="AY50:BC50" si="379">IF($A$40="把握している",AY11,IF($A$40="把握していない",AY30,""))</f>
        <v/>
      </c>
      <c r="AZ50" s="22" t="str">
        <f t="shared" si="379"/>
        <v/>
      </c>
      <c r="BA50" s="22" t="str">
        <f t="shared" si="379"/>
        <v/>
      </c>
      <c r="BB50" s="22" t="str">
        <f t="shared" si="379"/>
        <v/>
      </c>
      <c r="BC50" s="22" t="str">
        <f t="shared" si="379"/>
        <v/>
      </c>
      <c r="BD50" s="27"/>
      <c r="BE50" s="21" t="str">
        <f t="shared" ref="BE50:BI50" si="380">IF($A$40="把握している",BE11,IF($A$40="把握していない",BE30,""))</f>
        <v/>
      </c>
      <c r="BF50" s="22" t="str">
        <f t="shared" si="380"/>
        <v/>
      </c>
      <c r="BG50" s="22" t="str">
        <f t="shared" si="380"/>
        <v/>
      </c>
      <c r="BH50" s="22" t="str">
        <f t="shared" si="380"/>
        <v/>
      </c>
      <c r="BI50" s="22" t="str">
        <f t="shared" si="380"/>
        <v/>
      </c>
      <c r="BJ50" s="27"/>
      <c r="BK50" s="21" t="str">
        <f t="shared" ref="BK50:BO50" si="381">IF($A$40="把握している",BK11,IF($A$40="把握していない",BK30,""))</f>
        <v/>
      </c>
      <c r="BL50" s="22" t="str">
        <f t="shared" si="381"/>
        <v/>
      </c>
      <c r="BM50" s="22" t="str">
        <f t="shared" si="381"/>
        <v/>
      </c>
      <c r="BN50" s="22" t="str">
        <f t="shared" si="381"/>
        <v/>
      </c>
      <c r="BO50" s="22" t="str">
        <f t="shared" si="381"/>
        <v/>
      </c>
      <c r="BP50" s="27"/>
      <c r="BQ50" s="21" t="str">
        <f t="shared" ref="BQ50:BU50" si="382">IF($A$40="把握している",BQ11,IF($A$40="把握していない",BQ30,""))</f>
        <v/>
      </c>
      <c r="BR50" s="22" t="str">
        <f t="shared" si="382"/>
        <v/>
      </c>
      <c r="BS50" s="22" t="str">
        <f t="shared" si="382"/>
        <v/>
      </c>
      <c r="BT50" s="22" t="str">
        <f t="shared" si="382"/>
        <v/>
      </c>
      <c r="BU50" s="22" t="str">
        <f t="shared" si="382"/>
        <v/>
      </c>
      <c r="BV50" s="27"/>
      <c r="BW50" s="21" t="str">
        <f t="shared" ref="BW50:CA50" si="383">IF($A$40="把握している",BW11,IF($A$40="把握していない",BW30,""))</f>
        <v/>
      </c>
      <c r="BX50" s="22" t="str">
        <f t="shared" si="383"/>
        <v/>
      </c>
      <c r="BY50" s="22" t="str">
        <f t="shared" si="383"/>
        <v/>
      </c>
      <c r="BZ50" s="22" t="str">
        <f t="shared" si="383"/>
        <v/>
      </c>
      <c r="CA50" s="22" t="str">
        <f t="shared" si="383"/>
        <v/>
      </c>
      <c r="CB50" s="27"/>
      <c r="CC50" s="21" t="str">
        <f t="shared" ref="CC50:CG50" si="384">IF($A$40="把握している",CC11,IF($A$40="把握していない",CC30,""))</f>
        <v/>
      </c>
      <c r="CD50" s="22" t="str">
        <f t="shared" si="384"/>
        <v/>
      </c>
      <c r="CE50" s="22" t="str">
        <f t="shared" si="384"/>
        <v/>
      </c>
      <c r="CF50" s="22" t="str">
        <f t="shared" si="384"/>
        <v/>
      </c>
      <c r="CG50" s="22" t="str">
        <f t="shared" si="384"/>
        <v/>
      </c>
      <c r="CH50" s="27"/>
      <c r="CI50" s="21" t="str">
        <f t="shared" ref="CI50:CM50" si="385">IF($A$40="把握している",CI11,IF($A$40="把握していない",CI30,""))</f>
        <v/>
      </c>
      <c r="CJ50" s="22" t="str">
        <f t="shared" si="385"/>
        <v/>
      </c>
      <c r="CK50" s="22" t="str">
        <f t="shared" si="385"/>
        <v/>
      </c>
      <c r="CL50" s="22" t="str">
        <f t="shared" si="385"/>
        <v/>
      </c>
      <c r="CM50" s="22" t="str">
        <f t="shared" si="385"/>
        <v/>
      </c>
      <c r="CN50" s="27"/>
      <c r="CO50" s="21" t="str">
        <f t="shared" ref="CO50:CS50" si="386">IF($A$40="把握している",CO11,IF($A$40="把握していない",CO30,""))</f>
        <v/>
      </c>
      <c r="CP50" s="22" t="str">
        <f t="shared" si="386"/>
        <v/>
      </c>
      <c r="CQ50" s="22" t="str">
        <f t="shared" si="386"/>
        <v/>
      </c>
      <c r="CR50" s="22" t="str">
        <f t="shared" si="386"/>
        <v/>
      </c>
      <c r="CS50" s="22" t="str">
        <f t="shared" si="386"/>
        <v/>
      </c>
      <c r="CT50" s="27"/>
      <c r="CU50" s="21" t="str">
        <f t="shared" ref="CU50:CY50" si="387">IF($A$40="把握している",CU11,IF($A$40="把握していない",CU30,""))</f>
        <v/>
      </c>
      <c r="CV50" s="22" t="str">
        <f t="shared" si="387"/>
        <v/>
      </c>
      <c r="CW50" s="22" t="str">
        <f t="shared" si="387"/>
        <v/>
      </c>
      <c r="CX50" s="22" t="str">
        <f t="shared" si="387"/>
        <v/>
      </c>
      <c r="CY50" s="22" t="str">
        <f t="shared" si="387"/>
        <v/>
      </c>
      <c r="CZ50" s="27"/>
      <c r="DA50" s="21" t="str">
        <f t="shared" ref="DA50:DE50" si="388">IF($A$40="把握している",DA11,IF($A$40="把握していない",DA30,""))</f>
        <v/>
      </c>
      <c r="DB50" s="22" t="str">
        <f t="shared" si="388"/>
        <v/>
      </c>
      <c r="DC50" s="22" t="str">
        <f t="shared" si="388"/>
        <v/>
      </c>
      <c r="DD50" s="22" t="str">
        <f t="shared" si="388"/>
        <v/>
      </c>
      <c r="DE50" s="22" t="str">
        <f t="shared" si="388"/>
        <v/>
      </c>
      <c r="DF50" s="27"/>
      <c r="DG50" s="21" t="str">
        <f t="shared" ref="DG50:DK50" si="389">IF($A$40="把握している",DG11,IF($A$40="把握していない",DG30,""))</f>
        <v/>
      </c>
      <c r="DH50" s="22" t="str">
        <f t="shared" si="389"/>
        <v/>
      </c>
      <c r="DI50" s="22" t="str">
        <f t="shared" si="389"/>
        <v/>
      </c>
      <c r="DJ50" s="22" t="str">
        <f t="shared" si="389"/>
        <v/>
      </c>
      <c r="DK50" s="22" t="str">
        <f t="shared" si="389"/>
        <v/>
      </c>
      <c r="DL50" s="27"/>
      <c r="DM50" s="21" t="str">
        <f t="shared" ref="DM50:DQ50" si="390">IF($A$40="把握している",DM11,IF($A$40="把握していない",DM30,""))</f>
        <v/>
      </c>
      <c r="DN50" s="22" t="str">
        <f t="shared" si="390"/>
        <v/>
      </c>
      <c r="DO50" s="22" t="str">
        <f t="shared" si="390"/>
        <v/>
      </c>
      <c r="DP50" s="22" t="str">
        <f t="shared" si="390"/>
        <v/>
      </c>
      <c r="DQ50" s="22" t="str">
        <f t="shared" si="390"/>
        <v/>
      </c>
      <c r="DR50" s="27"/>
      <c r="DS50" s="21" t="str">
        <f t="shared" ref="DS50:DW50" si="391">IF($A$40="把握している",DS11,IF($A$40="把握していない",DS30,""))</f>
        <v/>
      </c>
      <c r="DT50" s="22" t="str">
        <f t="shared" si="391"/>
        <v/>
      </c>
      <c r="DU50" s="22" t="str">
        <f t="shared" si="391"/>
        <v/>
      </c>
      <c r="DV50" s="22" t="str">
        <f t="shared" si="391"/>
        <v/>
      </c>
      <c r="DW50" s="22" t="str">
        <f t="shared" si="391"/>
        <v/>
      </c>
      <c r="DX50" s="27"/>
    </row>
    <row r="51" spans="1:128">
      <c r="A51" s="19">
        <v>1</v>
      </c>
      <c r="B51" s="24">
        <v>6</v>
      </c>
      <c r="C51" s="21" t="str">
        <f t="shared" ref="C51:G57" si="392">IF($A$40="把握している",C12,IF($A$40="把握していない",C31,""))</f>
        <v/>
      </c>
      <c r="D51" s="22" t="str">
        <f t="shared" si="392"/>
        <v/>
      </c>
      <c r="E51" s="22" t="str">
        <f t="shared" si="392"/>
        <v/>
      </c>
      <c r="F51" s="22" t="str">
        <f t="shared" si="392"/>
        <v/>
      </c>
      <c r="G51" s="22" t="str">
        <f>IF($A$40="把握している",G12,IF($A$40="把握していない",G31,""))</f>
        <v/>
      </c>
      <c r="H51" s="27"/>
      <c r="I51" s="21" t="str">
        <f t="shared" ref="I51:L51" si="393">IF($A$40="把握している",I12,IF($A$40="把握していない",I31,""))</f>
        <v/>
      </c>
      <c r="J51" s="22" t="str">
        <f t="shared" si="393"/>
        <v/>
      </c>
      <c r="K51" s="22" t="str">
        <f t="shared" si="393"/>
        <v/>
      </c>
      <c r="L51" s="22" t="str">
        <f t="shared" si="393"/>
        <v/>
      </c>
      <c r="M51" s="22" t="str">
        <f>IF($A$40="把握している",M12,IF($A$40="把握していない",M31,""))</f>
        <v/>
      </c>
      <c r="N51" s="27"/>
      <c r="O51" s="21" t="str">
        <f t="shared" ref="O51:R51" si="394">IF($A$40="把握している",O12,IF($A$40="把握していない",O31,""))</f>
        <v/>
      </c>
      <c r="P51" s="22" t="str">
        <f t="shared" si="394"/>
        <v/>
      </c>
      <c r="Q51" s="22" t="str">
        <f t="shared" si="394"/>
        <v/>
      </c>
      <c r="R51" s="22" t="str">
        <f t="shared" si="394"/>
        <v/>
      </c>
      <c r="S51" s="22" t="str">
        <f>IF($A$40="把握している",S12,IF($A$40="把握していない",S31,""))</f>
        <v/>
      </c>
      <c r="T51" s="27"/>
      <c r="U51" s="21" t="str">
        <f t="shared" ref="U51:X51" si="395">IF($A$40="把握している",U12,IF($A$40="把握していない",U31,""))</f>
        <v/>
      </c>
      <c r="V51" s="22" t="str">
        <f t="shared" si="395"/>
        <v/>
      </c>
      <c r="W51" s="22" t="str">
        <f t="shared" si="395"/>
        <v/>
      </c>
      <c r="X51" s="22" t="str">
        <f t="shared" si="395"/>
        <v/>
      </c>
      <c r="Y51" s="22" t="str">
        <f>IF($A$40="把握している",Y12,IF($A$40="把握していない",Y31,""))</f>
        <v/>
      </c>
      <c r="Z51" s="27"/>
      <c r="AA51" s="21" t="str">
        <f t="shared" ref="AA51:AD51" si="396">IF($A$40="把握している",AA12,IF($A$40="把握していない",AA31,""))</f>
        <v/>
      </c>
      <c r="AB51" s="22" t="str">
        <f t="shared" si="396"/>
        <v/>
      </c>
      <c r="AC51" s="22" t="str">
        <f t="shared" si="396"/>
        <v/>
      </c>
      <c r="AD51" s="22" t="str">
        <f t="shared" si="396"/>
        <v/>
      </c>
      <c r="AE51" s="22" t="str">
        <f>IF($A$40="把握している",AE12,IF($A$40="把握していない",AE31,""))</f>
        <v/>
      </c>
      <c r="AF51" s="27"/>
      <c r="AG51" s="21" t="str">
        <f t="shared" ref="AG51:AJ51" si="397">IF($A$40="把握している",AG12,IF($A$40="把握していない",AG31,""))</f>
        <v/>
      </c>
      <c r="AH51" s="22" t="str">
        <f t="shared" si="397"/>
        <v/>
      </c>
      <c r="AI51" s="22" t="str">
        <f t="shared" si="397"/>
        <v/>
      </c>
      <c r="AJ51" s="22" t="str">
        <f t="shared" si="397"/>
        <v/>
      </c>
      <c r="AK51" s="22" t="str">
        <f>IF($A$40="把握している",AK12,IF($A$40="把握していない",AK31,""))</f>
        <v/>
      </c>
      <c r="AL51" s="27"/>
      <c r="AM51" s="21" t="str">
        <f t="shared" ref="AM51:AP51" si="398">IF($A$40="把握している",AM12,IF($A$40="把握していない",AM31,""))</f>
        <v/>
      </c>
      <c r="AN51" s="22" t="str">
        <f t="shared" si="398"/>
        <v/>
      </c>
      <c r="AO51" s="22" t="str">
        <f t="shared" si="398"/>
        <v/>
      </c>
      <c r="AP51" s="22" t="str">
        <f t="shared" si="398"/>
        <v/>
      </c>
      <c r="AQ51" s="22" t="str">
        <f>IF($A$40="把握している",AQ12,IF($A$40="把握していない",AQ31,""))</f>
        <v/>
      </c>
      <c r="AR51" s="27"/>
      <c r="AS51" s="21" t="str">
        <f t="shared" ref="AS51:AV51" si="399">IF($A$40="把握している",AS12,IF($A$40="把握していない",AS31,""))</f>
        <v/>
      </c>
      <c r="AT51" s="22" t="str">
        <f t="shared" si="399"/>
        <v/>
      </c>
      <c r="AU51" s="22" t="str">
        <f t="shared" si="399"/>
        <v/>
      </c>
      <c r="AV51" s="22" t="str">
        <f t="shared" si="399"/>
        <v/>
      </c>
      <c r="AW51" s="22" t="str">
        <f>IF($A$40="把握している",AW12,IF($A$40="把握していない",AW31,""))</f>
        <v/>
      </c>
      <c r="AX51" s="27"/>
      <c r="AY51" s="21" t="str">
        <f t="shared" ref="AY51:BB51" si="400">IF($A$40="把握している",AY12,IF($A$40="把握していない",AY31,""))</f>
        <v/>
      </c>
      <c r="AZ51" s="22" t="str">
        <f t="shared" si="400"/>
        <v/>
      </c>
      <c r="BA51" s="22" t="str">
        <f t="shared" si="400"/>
        <v/>
      </c>
      <c r="BB51" s="22" t="str">
        <f t="shared" si="400"/>
        <v/>
      </c>
      <c r="BC51" s="22" t="str">
        <f>IF($A$40="把握している",BC12,IF($A$40="把握していない",BC31,""))</f>
        <v/>
      </c>
      <c r="BD51" s="27"/>
      <c r="BE51" s="21" t="str">
        <f t="shared" ref="BE51:BH51" si="401">IF($A$40="把握している",BE12,IF($A$40="把握していない",BE31,""))</f>
        <v/>
      </c>
      <c r="BF51" s="22" t="str">
        <f t="shared" si="401"/>
        <v/>
      </c>
      <c r="BG51" s="22" t="str">
        <f t="shared" si="401"/>
        <v/>
      </c>
      <c r="BH51" s="22" t="str">
        <f t="shared" si="401"/>
        <v/>
      </c>
      <c r="BI51" s="22" t="str">
        <f>IF($A$40="把握している",BI12,IF($A$40="把握していない",BI31,""))</f>
        <v/>
      </c>
      <c r="BJ51" s="27"/>
      <c r="BK51" s="21" t="str">
        <f t="shared" ref="BK51:BN51" si="402">IF($A$40="把握している",BK12,IF($A$40="把握していない",BK31,""))</f>
        <v/>
      </c>
      <c r="BL51" s="22" t="str">
        <f t="shared" si="402"/>
        <v/>
      </c>
      <c r="BM51" s="22" t="str">
        <f t="shared" si="402"/>
        <v/>
      </c>
      <c r="BN51" s="22" t="str">
        <f t="shared" si="402"/>
        <v/>
      </c>
      <c r="BO51" s="22" t="str">
        <f>IF($A$40="把握している",BO12,IF($A$40="把握していない",BO31,""))</f>
        <v/>
      </c>
      <c r="BP51" s="27"/>
      <c r="BQ51" s="21" t="str">
        <f t="shared" ref="BQ51:BT51" si="403">IF($A$40="把握している",BQ12,IF($A$40="把握していない",BQ31,""))</f>
        <v/>
      </c>
      <c r="BR51" s="22" t="str">
        <f t="shared" si="403"/>
        <v/>
      </c>
      <c r="BS51" s="22" t="str">
        <f t="shared" si="403"/>
        <v/>
      </c>
      <c r="BT51" s="22" t="str">
        <f t="shared" si="403"/>
        <v/>
      </c>
      <c r="BU51" s="22" t="str">
        <f>IF($A$40="把握している",BU12,IF($A$40="把握していない",BU31,""))</f>
        <v/>
      </c>
      <c r="BV51" s="27"/>
      <c r="BW51" s="21" t="str">
        <f t="shared" ref="BW51:BZ51" si="404">IF($A$40="把握している",BW12,IF($A$40="把握していない",BW31,""))</f>
        <v/>
      </c>
      <c r="BX51" s="22" t="str">
        <f t="shared" si="404"/>
        <v/>
      </c>
      <c r="BY51" s="22" t="str">
        <f t="shared" si="404"/>
        <v/>
      </c>
      <c r="BZ51" s="22" t="str">
        <f t="shared" si="404"/>
        <v/>
      </c>
      <c r="CA51" s="22" t="str">
        <f>IF($A$40="把握している",CA12,IF($A$40="把握していない",CA31,""))</f>
        <v/>
      </c>
      <c r="CB51" s="27"/>
      <c r="CC51" s="21" t="str">
        <f t="shared" ref="CC51:CF51" si="405">IF($A$40="把握している",CC12,IF($A$40="把握していない",CC31,""))</f>
        <v/>
      </c>
      <c r="CD51" s="22" t="str">
        <f t="shared" si="405"/>
        <v/>
      </c>
      <c r="CE51" s="22" t="str">
        <f t="shared" si="405"/>
        <v/>
      </c>
      <c r="CF51" s="22" t="str">
        <f t="shared" si="405"/>
        <v/>
      </c>
      <c r="CG51" s="22" t="str">
        <f>IF($A$40="把握している",CG12,IF($A$40="把握していない",CG31,""))</f>
        <v/>
      </c>
      <c r="CH51" s="27"/>
      <c r="CI51" s="21" t="str">
        <f t="shared" ref="CI51:CL51" si="406">IF($A$40="把握している",CI12,IF($A$40="把握していない",CI31,""))</f>
        <v/>
      </c>
      <c r="CJ51" s="22" t="str">
        <f t="shared" si="406"/>
        <v/>
      </c>
      <c r="CK51" s="22" t="str">
        <f t="shared" si="406"/>
        <v/>
      </c>
      <c r="CL51" s="22" t="str">
        <f t="shared" si="406"/>
        <v/>
      </c>
      <c r="CM51" s="22" t="str">
        <f>IF($A$40="把握している",CM12,IF($A$40="把握していない",CM31,""))</f>
        <v/>
      </c>
      <c r="CN51" s="27"/>
      <c r="CO51" s="21" t="str">
        <f t="shared" ref="CO51:CR51" si="407">IF($A$40="把握している",CO12,IF($A$40="把握していない",CO31,""))</f>
        <v/>
      </c>
      <c r="CP51" s="22" t="str">
        <f t="shared" si="407"/>
        <v/>
      </c>
      <c r="CQ51" s="22" t="str">
        <f t="shared" si="407"/>
        <v/>
      </c>
      <c r="CR51" s="22" t="str">
        <f t="shared" si="407"/>
        <v/>
      </c>
      <c r="CS51" s="22" t="str">
        <f>IF($A$40="把握している",CS12,IF($A$40="把握していない",CS31,""))</f>
        <v/>
      </c>
      <c r="CT51" s="27"/>
      <c r="CU51" s="21" t="str">
        <f t="shared" ref="CU51:CX51" si="408">IF($A$40="把握している",CU12,IF($A$40="把握していない",CU31,""))</f>
        <v/>
      </c>
      <c r="CV51" s="22" t="str">
        <f t="shared" si="408"/>
        <v/>
      </c>
      <c r="CW51" s="22" t="str">
        <f t="shared" si="408"/>
        <v/>
      </c>
      <c r="CX51" s="22" t="str">
        <f t="shared" si="408"/>
        <v/>
      </c>
      <c r="CY51" s="22" t="str">
        <f>IF($A$40="把握している",CY12,IF($A$40="把握していない",CY31,""))</f>
        <v/>
      </c>
      <c r="CZ51" s="27"/>
      <c r="DA51" s="21" t="str">
        <f t="shared" ref="DA51:DD51" si="409">IF($A$40="把握している",DA12,IF($A$40="把握していない",DA31,""))</f>
        <v/>
      </c>
      <c r="DB51" s="22" t="str">
        <f t="shared" si="409"/>
        <v/>
      </c>
      <c r="DC51" s="22" t="str">
        <f t="shared" si="409"/>
        <v/>
      </c>
      <c r="DD51" s="22" t="str">
        <f t="shared" si="409"/>
        <v/>
      </c>
      <c r="DE51" s="22" t="str">
        <f>IF($A$40="把握している",DE12,IF($A$40="把握していない",DE31,""))</f>
        <v/>
      </c>
      <c r="DF51" s="27"/>
      <c r="DG51" s="21" t="str">
        <f t="shared" ref="DG51:DJ51" si="410">IF($A$40="把握している",DG12,IF($A$40="把握していない",DG31,""))</f>
        <v/>
      </c>
      <c r="DH51" s="22" t="str">
        <f t="shared" si="410"/>
        <v/>
      </c>
      <c r="DI51" s="22" t="str">
        <f t="shared" si="410"/>
        <v/>
      </c>
      <c r="DJ51" s="22" t="str">
        <f t="shared" si="410"/>
        <v/>
      </c>
      <c r="DK51" s="22" t="str">
        <f>IF($A$40="把握している",DK12,IF($A$40="把握していない",DK31,""))</f>
        <v/>
      </c>
      <c r="DL51" s="27"/>
      <c r="DM51" s="21" t="str">
        <f t="shared" ref="DM51:DP51" si="411">IF($A$40="把握している",DM12,IF($A$40="把握していない",DM31,""))</f>
        <v/>
      </c>
      <c r="DN51" s="22" t="str">
        <f t="shared" si="411"/>
        <v/>
      </c>
      <c r="DO51" s="22" t="str">
        <f t="shared" si="411"/>
        <v/>
      </c>
      <c r="DP51" s="22" t="str">
        <f t="shared" si="411"/>
        <v/>
      </c>
      <c r="DQ51" s="22" t="str">
        <f>IF($A$40="把握している",DQ12,IF($A$40="把握していない",DQ31,""))</f>
        <v/>
      </c>
      <c r="DR51" s="27"/>
      <c r="DS51" s="21" t="str">
        <f t="shared" ref="DS51:DV51" si="412">IF($A$40="把握している",DS12,IF($A$40="把握していない",DS31,""))</f>
        <v/>
      </c>
      <c r="DT51" s="22" t="str">
        <f t="shared" si="412"/>
        <v/>
      </c>
      <c r="DU51" s="22" t="str">
        <f t="shared" si="412"/>
        <v/>
      </c>
      <c r="DV51" s="22" t="str">
        <f t="shared" si="412"/>
        <v/>
      </c>
      <c r="DW51" s="22" t="str">
        <f>IF($A$40="把握している",DW12,IF($A$40="把握していない",DW31,""))</f>
        <v/>
      </c>
      <c r="DX51" s="27"/>
    </row>
    <row r="52" spans="1:128">
      <c r="A52" s="19">
        <v>1</v>
      </c>
      <c r="B52" s="24">
        <v>7</v>
      </c>
      <c r="C52" s="21" t="str">
        <f t="shared" ref="C52:G52" si="413">IF($A$40="把握している",C13,IF($A$40="把握していない",C32,""))</f>
        <v/>
      </c>
      <c r="D52" s="22" t="str">
        <f t="shared" si="413"/>
        <v/>
      </c>
      <c r="E52" s="22" t="str">
        <f t="shared" si="413"/>
        <v/>
      </c>
      <c r="F52" s="22" t="str">
        <f t="shared" si="413"/>
        <v/>
      </c>
      <c r="G52" s="22" t="str">
        <f t="shared" si="413"/>
        <v/>
      </c>
      <c r="H52" s="27"/>
      <c r="I52" s="21" t="str">
        <f t="shared" ref="I52:M52" si="414">IF($A$40="把握している",I13,IF($A$40="把握していない",I32,""))</f>
        <v/>
      </c>
      <c r="J52" s="22" t="str">
        <f t="shared" si="414"/>
        <v/>
      </c>
      <c r="K52" s="22" t="str">
        <f t="shared" si="414"/>
        <v/>
      </c>
      <c r="L52" s="22" t="str">
        <f t="shared" si="414"/>
        <v/>
      </c>
      <c r="M52" s="22" t="str">
        <f t="shared" si="414"/>
        <v/>
      </c>
      <c r="N52" s="27"/>
      <c r="O52" s="21" t="str">
        <f t="shared" ref="O52:S52" si="415">IF($A$40="把握している",O13,IF($A$40="把握していない",O32,""))</f>
        <v/>
      </c>
      <c r="P52" s="22" t="str">
        <f t="shared" si="415"/>
        <v/>
      </c>
      <c r="Q52" s="22" t="str">
        <f t="shared" si="415"/>
        <v/>
      </c>
      <c r="R52" s="22" t="str">
        <f t="shared" si="415"/>
        <v/>
      </c>
      <c r="S52" s="22" t="str">
        <f t="shared" si="415"/>
        <v/>
      </c>
      <c r="T52" s="27"/>
      <c r="U52" s="21" t="str">
        <f t="shared" ref="U52:Y52" si="416">IF($A$40="把握している",U13,IF($A$40="把握していない",U32,""))</f>
        <v/>
      </c>
      <c r="V52" s="22" t="str">
        <f t="shared" si="416"/>
        <v/>
      </c>
      <c r="W52" s="22" t="str">
        <f t="shared" si="416"/>
        <v/>
      </c>
      <c r="X52" s="22" t="str">
        <f t="shared" si="416"/>
        <v/>
      </c>
      <c r="Y52" s="22" t="str">
        <f t="shared" si="416"/>
        <v/>
      </c>
      <c r="Z52" s="27"/>
      <c r="AA52" s="21" t="str">
        <f t="shared" ref="AA52:AE52" si="417">IF($A$40="把握している",AA13,IF($A$40="把握していない",AA32,""))</f>
        <v/>
      </c>
      <c r="AB52" s="22" t="str">
        <f t="shared" si="417"/>
        <v/>
      </c>
      <c r="AC52" s="22" t="str">
        <f t="shared" si="417"/>
        <v/>
      </c>
      <c r="AD52" s="22" t="str">
        <f t="shared" si="417"/>
        <v/>
      </c>
      <c r="AE52" s="22" t="str">
        <f t="shared" si="417"/>
        <v/>
      </c>
      <c r="AF52" s="27"/>
      <c r="AG52" s="21" t="str">
        <f t="shared" ref="AG52:AK52" si="418">IF($A$40="把握している",AG13,IF($A$40="把握していない",AG32,""))</f>
        <v/>
      </c>
      <c r="AH52" s="22" t="str">
        <f t="shared" si="418"/>
        <v/>
      </c>
      <c r="AI52" s="22" t="str">
        <f t="shared" si="418"/>
        <v/>
      </c>
      <c r="AJ52" s="22" t="str">
        <f t="shared" si="418"/>
        <v/>
      </c>
      <c r="AK52" s="22" t="str">
        <f t="shared" si="418"/>
        <v/>
      </c>
      <c r="AL52" s="27"/>
      <c r="AM52" s="21" t="str">
        <f t="shared" ref="AM52:AQ52" si="419">IF($A$40="把握している",AM13,IF($A$40="把握していない",AM32,""))</f>
        <v/>
      </c>
      <c r="AN52" s="22" t="str">
        <f t="shared" si="419"/>
        <v/>
      </c>
      <c r="AO52" s="22" t="str">
        <f t="shared" si="419"/>
        <v/>
      </c>
      <c r="AP52" s="22" t="str">
        <f t="shared" si="419"/>
        <v/>
      </c>
      <c r="AQ52" s="22" t="str">
        <f t="shared" si="419"/>
        <v/>
      </c>
      <c r="AR52" s="27"/>
      <c r="AS52" s="21" t="str">
        <f t="shared" ref="AS52:AW52" si="420">IF($A$40="把握している",AS13,IF($A$40="把握していない",AS32,""))</f>
        <v/>
      </c>
      <c r="AT52" s="22" t="str">
        <f t="shared" si="420"/>
        <v/>
      </c>
      <c r="AU52" s="22" t="str">
        <f t="shared" si="420"/>
        <v/>
      </c>
      <c r="AV52" s="22" t="str">
        <f t="shared" si="420"/>
        <v/>
      </c>
      <c r="AW52" s="22" t="str">
        <f t="shared" si="420"/>
        <v/>
      </c>
      <c r="AX52" s="27"/>
      <c r="AY52" s="21" t="str">
        <f t="shared" ref="AY52:BC52" si="421">IF($A$40="把握している",AY13,IF($A$40="把握していない",AY32,""))</f>
        <v/>
      </c>
      <c r="AZ52" s="22" t="str">
        <f t="shared" si="421"/>
        <v/>
      </c>
      <c r="BA52" s="22" t="str">
        <f t="shared" si="421"/>
        <v/>
      </c>
      <c r="BB52" s="22" t="str">
        <f t="shared" si="421"/>
        <v/>
      </c>
      <c r="BC52" s="22" t="str">
        <f t="shared" si="421"/>
        <v/>
      </c>
      <c r="BD52" s="27"/>
      <c r="BE52" s="21" t="str">
        <f t="shared" ref="BE52:BI52" si="422">IF($A$40="把握している",BE13,IF($A$40="把握していない",BE32,""))</f>
        <v/>
      </c>
      <c r="BF52" s="22" t="str">
        <f t="shared" si="422"/>
        <v/>
      </c>
      <c r="BG52" s="22" t="str">
        <f t="shared" si="422"/>
        <v/>
      </c>
      <c r="BH52" s="22" t="str">
        <f t="shared" si="422"/>
        <v/>
      </c>
      <c r="BI52" s="22" t="str">
        <f t="shared" si="422"/>
        <v/>
      </c>
      <c r="BJ52" s="27"/>
      <c r="BK52" s="21" t="str">
        <f t="shared" ref="BK52:BO52" si="423">IF($A$40="把握している",BK13,IF($A$40="把握していない",BK32,""))</f>
        <v/>
      </c>
      <c r="BL52" s="22" t="str">
        <f t="shared" si="423"/>
        <v/>
      </c>
      <c r="BM52" s="22" t="str">
        <f t="shared" si="423"/>
        <v/>
      </c>
      <c r="BN52" s="22" t="str">
        <f t="shared" si="423"/>
        <v/>
      </c>
      <c r="BO52" s="22" t="str">
        <f t="shared" si="423"/>
        <v/>
      </c>
      <c r="BP52" s="27"/>
      <c r="BQ52" s="21" t="str">
        <f t="shared" ref="BQ52:BU52" si="424">IF($A$40="把握している",BQ13,IF($A$40="把握していない",BQ32,""))</f>
        <v/>
      </c>
      <c r="BR52" s="22" t="str">
        <f t="shared" si="424"/>
        <v/>
      </c>
      <c r="BS52" s="22" t="str">
        <f t="shared" si="424"/>
        <v/>
      </c>
      <c r="BT52" s="22" t="str">
        <f t="shared" si="424"/>
        <v/>
      </c>
      <c r="BU52" s="22" t="str">
        <f t="shared" si="424"/>
        <v/>
      </c>
      <c r="BV52" s="27"/>
      <c r="BW52" s="21" t="str">
        <f t="shared" ref="BW52:CA52" si="425">IF($A$40="把握している",BW13,IF($A$40="把握していない",BW32,""))</f>
        <v/>
      </c>
      <c r="BX52" s="22" t="str">
        <f t="shared" si="425"/>
        <v/>
      </c>
      <c r="BY52" s="22" t="str">
        <f t="shared" si="425"/>
        <v/>
      </c>
      <c r="BZ52" s="22" t="str">
        <f t="shared" si="425"/>
        <v/>
      </c>
      <c r="CA52" s="22" t="str">
        <f t="shared" si="425"/>
        <v/>
      </c>
      <c r="CB52" s="27"/>
      <c r="CC52" s="21" t="str">
        <f t="shared" ref="CC52:CG52" si="426">IF($A$40="把握している",CC13,IF($A$40="把握していない",CC32,""))</f>
        <v/>
      </c>
      <c r="CD52" s="22" t="str">
        <f t="shared" si="426"/>
        <v/>
      </c>
      <c r="CE52" s="22" t="str">
        <f t="shared" si="426"/>
        <v/>
      </c>
      <c r="CF52" s="22" t="str">
        <f t="shared" si="426"/>
        <v/>
      </c>
      <c r="CG52" s="22" t="str">
        <f t="shared" si="426"/>
        <v/>
      </c>
      <c r="CH52" s="27"/>
      <c r="CI52" s="21" t="str">
        <f t="shared" ref="CI52:CM52" si="427">IF($A$40="把握している",CI13,IF($A$40="把握していない",CI32,""))</f>
        <v/>
      </c>
      <c r="CJ52" s="22" t="str">
        <f t="shared" si="427"/>
        <v/>
      </c>
      <c r="CK52" s="22" t="str">
        <f t="shared" si="427"/>
        <v/>
      </c>
      <c r="CL52" s="22" t="str">
        <f t="shared" si="427"/>
        <v/>
      </c>
      <c r="CM52" s="22" t="str">
        <f t="shared" si="427"/>
        <v/>
      </c>
      <c r="CN52" s="27"/>
      <c r="CO52" s="21" t="str">
        <f t="shared" ref="CO52:CS52" si="428">IF($A$40="把握している",CO13,IF($A$40="把握していない",CO32,""))</f>
        <v/>
      </c>
      <c r="CP52" s="22" t="str">
        <f t="shared" si="428"/>
        <v/>
      </c>
      <c r="CQ52" s="22" t="str">
        <f t="shared" si="428"/>
        <v/>
      </c>
      <c r="CR52" s="22" t="str">
        <f t="shared" si="428"/>
        <v/>
      </c>
      <c r="CS52" s="22" t="str">
        <f t="shared" si="428"/>
        <v/>
      </c>
      <c r="CT52" s="27"/>
      <c r="CU52" s="21" t="str">
        <f t="shared" ref="CU52:CY52" si="429">IF($A$40="把握している",CU13,IF($A$40="把握していない",CU32,""))</f>
        <v/>
      </c>
      <c r="CV52" s="22" t="str">
        <f t="shared" si="429"/>
        <v/>
      </c>
      <c r="CW52" s="22" t="str">
        <f t="shared" si="429"/>
        <v/>
      </c>
      <c r="CX52" s="22" t="str">
        <f t="shared" si="429"/>
        <v/>
      </c>
      <c r="CY52" s="22" t="str">
        <f t="shared" si="429"/>
        <v/>
      </c>
      <c r="CZ52" s="27"/>
      <c r="DA52" s="21" t="str">
        <f t="shared" ref="DA52:DE52" si="430">IF($A$40="把握している",DA13,IF($A$40="把握していない",DA32,""))</f>
        <v/>
      </c>
      <c r="DB52" s="22" t="str">
        <f t="shared" si="430"/>
        <v/>
      </c>
      <c r="DC52" s="22" t="str">
        <f t="shared" si="430"/>
        <v/>
      </c>
      <c r="DD52" s="22" t="str">
        <f t="shared" si="430"/>
        <v/>
      </c>
      <c r="DE52" s="22" t="str">
        <f t="shared" si="430"/>
        <v/>
      </c>
      <c r="DF52" s="27"/>
      <c r="DG52" s="21" t="str">
        <f t="shared" ref="DG52:DK52" si="431">IF($A$40="把握している",DG13,IF($A$40="把握していない",DG32,""))</f>
        <v/>
      </c>
      <c r="DH52" s="22" t="str">
        <f t="shared" si="431"/>
        <v/>
      </c>
      <c r="DI52" s="22" t="str">
        <f t="shared" si="431"/>
        <v/>
      </c>
      <c r="DJ52" s="22" t="str">
        <f t="shared" si="431"/>
        <v/>
      </c>
      <c r="DK52" s="22" t="str">
        <f t="shared" si="431"/>
        <v/>
      </c>
      <c r="DL52" s="27"/>
      <c r="DM52" s="21" t="str">
        <f t="shared" ref="DM52:DQ52" si="432">IF($A$40="把握している",DM13,IF($A$40="把握していない",DM32,""))</f>
        <v/>
      </c>
      <c r="DN52" s="22" t="str">
        <f t="shared" si="432"/>
        <v/>
      </c>
      <c r="DO52" s="22" t="str">
        <f t="shared" si="432"/>
        <v/>
      </c>
      <c r="DP52" s="22" t="str">
        <f t="shared" si="432"/>
        <v/>
      </c>
      <c r="DQ52" s="22" t="str">
        <f t="shared" si="432"/>
        <v/>
      </c>
      <c r="DR52" s="27"/>
      <c r="DS52" s="21" t="str">
        <f t="shared" ref="DS52:DW52" si="433">IF($A$40="把握している",DS13,IF($A$40="把握していない",DS32,""))</f>
        <v/>
      </c>
      <c r="DT52" s="22" t="str">
        <f t="shared" si="433"/>
        <v/>
      </c>
      <c r="DU52" s="22" t="str">
        <f t="shared" si="433"/>
        <v/>
      </c>
      <c r="DV52" s="22" t="str">
        <f t="shared" si="433"/>
        <v/>
      </c>
      <c r="DW52" s="22" t="str">
        <f t="shared" si="433"/>
        <v/>
      </c>
      <c r="DX52" s="27"/>
    </row>
    <row r="53" spans="1:128" ht="15.5" thickBot="1">
      <c r="A53" s="19">
        <v>1</v>
      </c>
      <c r="B53" s="24">
        <v>8</v>
      </c>
      <c r="C53" s="21" t="str">
        <f t="shared" si="392"/>
        <v/>
      </c>
      <c r="D53" s="22" t="str">
        <f t="shared" si="392"/>
        <v/>
      </c>
      <c r="E53" s="22" t="str">
        <f t="shared" si="392"/>
        <v/>
      </c>
      <c r="F53" s="22" t="str">
        <f t="shared" si="392"/>
        <v/>
      </c>
      <c r="G53" s="22" t="str">
        <f>IF($A$40="把握している",G14,IF($A$40="把握していない",G33,""))</f>
        <v/>
      </c>
      <c r="H53" s="27"/>
      <c r="I53" s="21" t="str">
        <f t="shared" ref="I53:L53" si="434">IF($A$40="把握している",I14,IF($A$40="把握していない",I33,""))</f>
        <v/>
      </c>
      <c r="J53" s="22" t="str">
        <f t="shared" si="434"/>
        <v/>
      </c>
      <c r="K53" s="22" t="str">
        <f t="shared" si="434"/>
        <v/>
      </c>
      <c r="L53" s="22" t="str">
        <f t="shared" si="434"/>
        <v/>
      </c>
      <c r="M53" s="22" t="str">
        <f>IF($A$40="把握している",M14,IF($A$40="把握していない",M33,""))</f>
        <v/>
      </c>
      <c r="N53" s="27"/>
      <c r="O53" s="21" t="str">
        <f t="shared" ref="O53:R53" si="435">IF($A$40="把握している",O14,IF($A$40="把握していない",O33,""))</f>
        <v/>
      </c>
      <c r="P53" s="22" t="str">
        <f t="shared" si="435"/>
        <v/>
      </c>
      <c r="Q53" s="22" t="str">
        <f t="shared" si="435"/>
        <v/>
      </c>
      <c r="R53" s="22" t="str">
        <f t="shared" si="435"/>
        <v/>
      </c>
      <c r="S53" s="22" t="str">
        <f>IF($A$40="把握している",S14,IF($A$40="把握していない",S33,""))</f>
        <v/>
      </c>
      <c r="T53" s="27"/>
      <c r="U53" s="21" t="str">
        <f t="shared" ref="U53:X53" si="436">IF($A$40="把握している",U14,IF($A$40="把握していない",U33,""))</f>
        <v/>
      </c>
      <c r="V53" s="22" t="str">
        <f t="shared" si="436"/>
        <v/>
      </c>
      <c r="W53" s="22" t="str">
        <f t="shared" si="436"/>
        <v/>
      </c>
      <c r="X53" s="22" t="str">
        <f t="shared" si="436"/>
        <v/>
      </c>
      <c r="Y53" s="22" t="str">
        <f>IF($A$40="把握している",Y14,IF($A$40="把握していない",Y33,""))</f>
        <v/>
      </c>
      <c r="Z53" s="27"/>
      <c r="AA53" s="21" t="str">
        <f t="shared" ref="AA53:AD53" si="437">IF($A$40="把握している",AA14,IF($A$40="把握していない",AA33,""))</f>
        <v/>
      </c>
      <c r="AB53" s="22" t="str">
        <f t="shared" si="437"/>
        <v/>
      </c>
      <c r="AC53" s="22" t="str">
        <f t="shared" si="437"/>
        <v/>
      </c>
      <c r="AD53" s="22" t="str">
        <f t="shared" si="437"/>
        <v/>
      </c>
      <c r="AE53" s="22" t="str">
        <f>IF($A$40="把握している",AE14,IF($A$40="把握していない",AE33,""))</f>
        <v/>
      </c>
      <c r="AF53" s="27"/>
      <c r="AG53" s="21" t="str">
        <f t="shared" ref="AG53:AJ53" si="438">IF($A$40="把握している",AG14,IF($A$40="把握していない",AG33,""))</f>
        <v/>
      </c>
      <c r="AH53" s="22" t="str">
        <f t="shared" si="438"/>
        <v/>
      </c>
      <c r="AI53" s="22" t="str">
        <f t="shared" si="438"/>
        <v/>
      </c>
      <c r="AJ53" s="22" t="str">
        <f t="shared" si="438"/>
        <v/>
      </c>
      <c r="AK53" s="22" t="str">
        <f>IF($A$40="把握している",AK14,IF($A$40="把握していない",AK33,""))</f>
        <v/>
      </c>
      <c r="AL53" s="27"/>
      <c r="AM53" s="21" t="str">
        <f t="shared" ref="AM53:AP53" si="439">IF($A$40="把握している",AM14,IF($A$40="把握していない",AM33,""))</f>
        <v/>
      </c>
      <c r="AN53" s="22" t="str">
        <f t="shared" si="439"/>
        <v/>
      </c>
      <c r="AO53" s="22" t="str">
        <f t="shared" si="439"/>
        <v/>
      </c>
      <c r="AP53" s="22" t="str">
        <f t="shared" si="439"/>
        <v/>
      </c>
      <c r="AQ53" s="22" t="str">
        <f>IF($A$40="把握している",AQ14,IF($A$40="把握していない",AQ33,""))</f>
        <v/>
      </c>
      <c r="AR53" s="27"/>
      <c r="AS53" s="21" t="str">
        <f t="shared" ref="AS53:AV53" si="440">IF($A$40="把握している",AS14,IF($A$40="把握していない",AS33,""))</f>
        <v/>
      </c>
      <c r="AT53" s="22" t="str">
        <f t="shared" si="440"/>
        <v/>
      </c>
      <c r="AU53" s="22" t="str">
        <f t="shared" si="440"/>
        <v/>
      </c>
      <c r="AV53" s="22" t="str">
        <f t="shared" si="440"/>
        <v/>
      </c>
      <c r="AW53" s="22" t="str">
        <f>IF($A$40="把握している",AW14,IF($A$40="把握していない",AW33,""))</f>
        <v/>
      </c>
      <c r="AX53" s="27"/>
      <c r="AY53" s="21" t="str">
        <f t="shared" ref="AY53:BB53" si="441">IF($A$40="把握している",AY14,IF($A$40="把握していない",AY33,""))</f>
        <v/>
      </c>
      <c r="AZ53" s="22" t="str">
        <f t="shared" si="441"/>
        <v/>
      </c>
      <c r="BA53" s="22" t="str">
        <f t="shared" si="441"/>
        <v/>
      </c>
      <c r="BB53" s="22" t="str">
        <f t="shared" si="441"/>
        <v/>
      </c>
      <c r="BC53" s="22" t="str">
        <f>IF($A$40="把握している",BC14,IF($A$40="把握していない",BC33,""))</f>
        <v/>
      </c>
      <c r="BD53" s="27"/>
      <c r="BE53" s="21" t="str">
        <f t="shared" ref="BE53:BH53" si="442">IF($A$40="把握している",BE14,IF($A$40="把握していない",BE33,""))</f>
        <v/>
      </c>
      <c r="BF53" s="22" t="str">
        <f t="shared" si="442"/>
        <v/>
      </c>
      <c r="BG53" s="22" t="str">
        <f t="shared" si="442"/>
        <v/>
      </c>
      <c r="BH53" s="22" t="str">
        <f t="shared" si="442"/>
        <v/>
      </c>
      <c r="BI53" s="22" t="str">
        <f>IF($A$40="把握している",BI14,IF($A$40="把握していない",BI33,""))</f>
        <v/>
      </c>
      <c r="BJ53" s="27"/>
      <c r="BK53" s="21" t="str">
        <f t="shared" ref="BK53:BN53" si="443">IF($A$40="把握している",BK14,IF($A$40="把握していない",BK33,""))</f>
        <v/>
      </c>
      <c r="BL53" s="22" t="str">
        <f t="shared" si="443"/>
        <v/>
      </c>
      <c r="BM53" s="22" t="str">
        <f t="shared" si="443"/>
        <v/>
      </c>
      <c r="BN53" s="22" t="str">
        <f t="shared" si="443"/>
        <v/>
      </c>
      <c r="BO53" s="22" t="str">
        <f>IF($A$40="把握している",BO14,IF($A$40="把握していない",BO33,""))</f>
        <v/>
      </c>
      <c r="BP53" s="27"/>
      <c r="BQ53" s="21" t="str">
        <f t="shared" ref="BQ53:BT53" si="444">IF($A$40="把握している",BQ14,IF($A$40="把握していない",BQ33,""))</f>
        <v/>
      </c>
      <c r="BR53" s="22" t="str">
        <f t="shared" si="444"/>
        <v/>
      </c>
      <c r="BS53" s="22" t="str">
        <f t="shared" si="444"/>
        <v/>
      </c>
      <c r="BT53" s="22" t="str">
        <f t="shared" si="444"/>
        <v/>
      </c>
      <c r="BU53" s="22" t="str">
        <f>IF($A$40="把握している",BU14,IF($A$40="把握していない",BU33,""))</f>
        <v/>
      </c>
      <c r="BV53" s="27"/>
      <c r="BW53" s="21" t="str">
        <f t="shared" ref="BW53:BZ53" si="445">IF($A$40="把握している",BW14,IF($A$40="把握していない",BW33,""))</f>
        <v/>
      </c>
      <c r="BX53" s="22" t="str">
        <f t="shared" si="445"/>
        <v/>
      </c>
      <c r="BY53" s="22" t="str">
        <f t="shared" si="445"/>
        <v/>
      </c>
      <c r="BZ53" s="22" t="str">
        <f t="shared" si="445"/>
        <v/>
      </c>
      <c r="CA53" s="22" t="str">
        <f>IF($A$40="把握している",CA14,IF($A$40="把握していない",CA33,""))</f>
        <v/>
      </c>
      <c r="CB53" s="27"/>
      <c r="CC53" s="21" t="str">
        <f t="shared" ref="CC53:CF53" si="446">IF($A$40="把握している",CC14,IF($A$40="把握していない",CC33,""))</f>
        <v/>
      </c>
      <c r="CD53" s="22" t="str">
        <f t="shared" si="446"/>
        <v/>
      </c>
      <c r="CE53" s="22" t="str">
        <f t="shared" si="446"/>
        <v/>
      </c>
      <c r="CF53" s="22" t="str">
        <f t="shared" si="446"/>
        <v/>
      </c>
      <c r="CG53" s="22" t="str">
        <f>IF($A$40="把握している",CG14,IF($A$40="把握していない",CG33,""))</f>
        <v/>
      </c>
      <c r="CH53" s="27"/>
      <c r="CI53" s="21" t="str">
        <f t="shared" ref="CI53:CL53" si="447">IF($A$40="把握している",CI14,IF($A$40="把握していない",CI33,""))</f>
        <v/>
      </c>
      <c r="CJ53" s="22" t="str">
        <f t="shared" si="447"/>
        <v/>
      </c>
      <c r="CK53" s="22" t="str">
        <f t="shared" si="447"/>
        <v/>
      </c>
      <c r="CL53" s="22" t="str">
        <f t="shared" si="447"/>
        <v/>
      </c>
      <c r="CM53" s="22" t="str">
        <f>IF($A$40="把握している",CM14,IF($A$40="把握していない",CM33,""))</f>
        <v/>
      </c>
      <c r="CN53" s="27"/>
      <c r="CO53" s="21" t="str">
        <f t="shared" ref="CO53:CR53" si="448">IF($A$40="把握している",CO14,IF($A$40="把握していない",CO33,""))</f>
        <v/>
      </c>
      <c r="CP53" s="22" t="str">
        <f t="shared" si="448"/>
        <v/>
      </c>
      <c r="CQ53" s="22" t="str">
        <f t="shared" si="448"/>
        <v/>
      </c>
      <c r="CR53" s="22" t="str">
        <f t="shared" si="448"/>
        <v/>
      </c>
      <c r="CS53" s="22" t="str">
        <f>IF($A$40="把握している",CS14,IF($A$40="把握していない",CS33,""))</f>
        <v/>
      </c>
      <c r="CT53" s="27"/>
      <c r="CU53" s="21" t="str">
        <f t="shared" ref="CU53:CX53" si="449">IF($A$40="把握している",CU14,IF($A$40="把握していない",CU33,""))</f>
        <v/>
      </c>
      <c r="CV53" s="22" t="str">
        <f t="shared" si="449"/>
        <v/>
      </c>
      <c r="CW53" s="22" t="str">
        <f t="shared" si="449"/>
        <v/>
      </c>
      <c r="CX53" s="22" t="str">
        <f t="shared" si="449"/>
        <v/>
      </c>
      <c r="CY53" s="22" t="str">
        <f>IF($A$40="把握している",CY14,IF($A$40="把握していない",CY33,""))</f>
        <v/>
      </c>
      <c r="CZ53" s="27"/>
      <c r="DA53" s="21" t="str">
        <f t="shared" ref="DA53:DD53" si="450">IF($A$40="把握している",DA14,IF($A$40="把握していない",DA33,""))</f>
        <v/>
      </c>
      <c r="DB53" s="22" t="str">
        <f t="shared" si="450"/>
        <v/>
      </c>
      <c r="DC53" s="22" t="str">
        <f t="shared" si="450"/>
        <v/>
      </c>
      <c r="DD53" s="22" t="str">
        <f t="shared" si="450"/>
        <v/>
      </c>
      <c r="DE53" s="22" t="str">
        <f>IF($A$40="把握している",DE14,IF($A$40="把握していない",DE33,""))</f>
        <v/>
      </c>
      <c r="DF53" s="27"/>
      <c r="DG53" s="21" t="str">
        <f t="shared" ref="DG53:DJ53" si="451">IF($A$40="把握している",DG14,IF($A$40="把握していない",DG33,""))</f>
        <v/>
      </c>
      <c r="DH53" s="22" t="str">
        <f t="shared" si="451"/>
        <v/>
      </c>
      <c r="DI53" s="22" t="str">
        <f t="shared" si="451"/>
        <v/>
      </c>
      <c r="DJ53" s="22" t="str">
        <f t="shared" si="451"/>
        <v/>
      </c>
      <c r="DK53" s="22" t="str">
        <f>IF($A$40="把握している",DK14,IF($A$40="把握していない",DK33,""))</f>
        <v/>
      </c>
      <c r="DL53" s="27"/>
      <c r="DM53" s="21" t="str">
        <f t="shared" ref="DM53:DP53" si="452">IF($A$40="把握している",DM14,IF($A$40="把握していない",DM33,""))</f>
        <v/>
      </c>
      <c r="DN53" s="22" t="str">
        <f t="shared" si="452"/>
        <v/>
      </c>
      <c r="DO53" s="22" t="str">
        <f t="shared" si="452"/>
        <v/>
      </c>
      <c r="DP53" s="22" t="str">
        <f t="shared" si="452"/>
        <v/>
      </c>
      <c r="DQ53" s="22" t="str">
        <f>IF($A$40="把握している",DQ14,IF($A$40="把握していない",DQ33,""))</f>
        <v/>
      </c>
      <c r="DR53" s="27"/>
      <c r="DS53" s="21" t="str">
        <f t="shared" ref="DS53:DV53" si="453">IF($A$40="把握している",DS14,IF($A$40="把握していない",DS33,""))</f>
        <v/>
      </c>
      <c r="DT53" s="22" t="str">
        <f t="shared" si="453"/>
        <v/>
      </c>
      <c r="DU53" s="22" t="str">
        <f t="shared" si="453"/>
        <v/>
      </c>
      <c r="DV53" s="22" t="str">
        <f t="shared" si="453"/>
        <v/>
      </c>
      <c r="DW53" s="22" t="str">
        <f>IF($A$40="把握している",DW14,IF($A$40="把握していない",DW33,""))</f>
        <v/>
      </c>
      <c r="DX53" s="27"/>
    </row>
    <row r="54" spans="1:128" ht="15.5" thickBot="1">
      <c r="A54" s="28">
        <v>2</v>
      </c>
      <c r="B54" s="29">
        <v>0</v>
      </c>
      <c r="C54" s="163" t="str">
        <f t="shared" ref="C54:E57" si="454">IF($A$40="把握している",C15,IF($A$40="把握していない",C34,""))</f>
        <v/>
      </c>
      <c r="D54" s="164" t="str">
        <f t="shared" si="454"/>
        <v/>
      </c>
      <c r="E54" s="164" t="str">
        <f t="shared" si="454"/>
        <v/>
      </c>
      <c r="F54" s="164" t="str">
        <f t="shared" si="392"/>
        <v/>
      </c>
      <c r="G54" s="164" t="str">
        <f t="shared" si="392"/>
        <v/>
      </c>
      <c r="H54" s="32"/>
      <c r="I54" s="163" t="str">
        <f t="shared" ref="I54:K57" si="455">IF($A$40="把握している",I15,IF($A$40="把握していない",I34,""))</f>
        <v/>
      </c>
      <c r="J54" s="164" t="str">
        <f t="shared" si="455"/>
        <v/>
      </c>
      <c r="K54" s="164" t="str">
        <f t="shared" si="455"/>
        <v/>
      </c>
      <c r="L54" s="164" t="str">
        <f t="shared" ref="L54:M54" si="456">IF($A$40="把握している",L15,IF($A$40="把握していない",L34,""))</f>
        <v/>
      </c>
      <c r="M54" s="164" t="str">
        <f t="shared" si="456"/>
        <v/>
      </c>
      <c r="N54" s="32"/>
      <c r="O54" s="163" t="str">
        <f t="shared" ref="O54:Q57" si="457">IF($A$40="把握している",O15,IF($A$40="把握していない",O34,""))</f>
        <v/>
      </c>
      <c r="P54" s="164" t="str">
        <f t="shared" si="457"/>
        <v/>
      </c>
      <c r="Q54" s="164" t="str">
        <f t="shared" si="457"/>
        <v/>
      </c>
      <c r="R54" s="164" t="str">
        <f t="shared" ref="R54:S54" si="458">IF($A$40="把握している",R15,IF($A$40="把握していない",R34,""))</f>
        <v/>
      </c>
      <c r="S54" s="164" t="str">
        <f t="shared" si="458"/>
        <v/>
      </c>
      <c r="T54" s="32"/>
      <c r="U54" s="163" t="str">
        <f t="shared" ref="U54:W57" si="459">IF($A$40="把握している",U15,IF($A$40="把握していない",U34,""))</f>
        <v/>
      </c>
      <c r="V54" s="164" t="str">
        <f t="shared" si="459"/>
        <v/>
      </c>
      <c r="W54" s="164" t="str">
        <f t="shared" si="459"/>
        <v/>
      </c>
      <c r="X54" s="164" t="str">
        <f t="shared" ref="X54:Y54" si="460">IF($A$40="把握している",X15,IF($A$40="把握していない",X34,""))</f>
        <v/>
      </c>
      <c r="Y54" s="164" t="str">
        <f t="shared" si="460"/>
        <v/>
      </c>
      <c r="Z54" s="32"/>
      <c r="AA54" s="163" t="str">
        <f t="shared" ref="AA54:AC57" si="461">IF($A$40="把握している",AA15,IF($A$40="把握していない",AA34,""))</f>
        <v/>
      </c>
      <c r="AB54" s="164" t="str">
        <f t="shared" si="461"/>
        <v/>
      </c>
      <c r="AC54" s="164" t="str">
        <f t="shared" si="461"/>
        <v/>
      </c>
      <c r="AD54" s="164" t="str">
        <f t="shared" ref="AD54:AE54" si="462">IF($A$40="把握している",AD15,IF($A$40="把握していない",AD34,""))</f>
        <v/>
      </c>
      <c r="AE54" s="164" t="str">
        <f t="shared" si="462"/>
        <v/>
      </c>
      <c r="AF54" s="32"/>
      <c r="AG54" s="163" t="str">
        <f t="shared" ref="AG54:AI57" si="463">IF($A$40="把握している",AG15,IF($A$40="把握していない",AG34,""))</f>
        <v/>
      </c>
      <c r="AH54" s="164" t="str">
        <f t="shared" si="463"/>
        <v/>
      </c>
      <c r="AI54" s="164" t="str">
        <f t="shared" si="463"/>
        <v/>
      </c>
      <c r="AJ54" s="164" t="str">
        <f t="shared" ref="AJ54:AK54" si="464">IF($A$40="把握している",AJ15,IF($A$40="把握していない",AJ34,""))</f>
        <v/>
      </c>
      <c r="AK54" s="164" t="str">
        <f t="shared" si="464"/>
        <v/>
      </c>
      <c r="AL54" s="32"/>
      <c r="AM54" s="163" t="str">
        <f t="shared" ref="AM54:AO57" si="465">IF($A$40="把握している",AM15,IF($A$40="把握していない",AM34,""))</f>
        <v/>
      </c>
      <c r="AN54" s="164" t="str">
        <f t="shared" si="465"/>
        <v/>
      </c>
      <c r="AO54" s="164" t="str">
        <f t="shared" si="465"/>
        <v/>
      </c>
      <c r="AP54" s="164" t="str">
        <f t="shared" ref="AP54:AQ54" si="466">IF($A$40="把握している",AP15,IF($A$40="把握していない",AP34,""))</f>
        <v/>
      </c>
      <c r="AQ54" s="164" t="str">
        <f t="shared" si="466"/>
        <v/>
      </c>
      <c r="AR54" s="32"/>
      <c r="AS54" s="163" t="str">
        <f t="shared" ref="AS54:AU57" si="467">IF($A$40="把握している",AS15,IF($A$40="把握していない",AS34,""))</f>
        <v/>
      </c>
      <c r="AT54" s="164" t="str">
        <f t="shared" si="467"/>
        <v/>
      </c>
      <c r="AU54" s="164" t="str">
        <f t="shared" si="467"/>
        <v/>
      </c>
      <c r="AV54" s="164" t="str">
        <f t="shared" ref="AV54:AW54" si="468">IF($A$40="把握している",AV15,IF($A$40="把握していない",AV34,""))</f>
        <v/>
      </c>
      <c r="AW54" s="164" t="str">
        <f t="shared" si="468"/>
        <v/>
      </c>
      <c r="AX54" s="32"/>
      <c r="AY54" s="163" t="str">
        <f t="shared" ref="AY54:BA57" si="469">IF($A$40="把握している",AY15,IF($A$40="把握していない",AY34,""))</f>
        <v/>
      </c>
      <c r="AZ54" s="164" t="str">
        <f t="shared" si="469"/>
        <v/>
      </c>
      <c r="BA54" s="164" t="str">
        <f t="shared" si="469"/>
        <v/>
      </c>
      <c r="BB54" s="164" t="str">
        <f t="shared" ref="BB54:BC54" si="470">IF($A$40="把握している",BB15,IF($A$40="把握していない",BB34,""))</f>
        <v/>
      </c>
      <c r="BC54" s="164" t="str">
        <f t="shared" si="470"/>
        <v/>
      </c>
      <c r="BD54" s="32"/>
      <c r="BE54" s="163" t="str">
        <f t="shared" ref="BE54:BG57" si="471">IF($A$40="把握している",BE15,IF($A$40="把握していない",BE34,""))</f>
        <v/>
      </c>
      <c r="BF54" s="164" t="str">
        <f t="shared" si="471"/>
        <v/>
      </c>
      <c r="BG54" s="164" t="str">
        <f t="shared" si="471"/>
        <v/>
      </c>
      <c r="BH54" s="164" t="str">
        <f t="shared" ref="BH54:BI54" si="472">IF($A$40="把握している",BH15,IF($A$40="把握していない",BH34,""))</f>
        <v/>
      </c>
      <c r="BI54" s="164" t="str">
        <f t="shared" si="472"/>
        <v/>
      </c>
      <c r="BJ54" s="32"/>
      <c r="BK54" s="163" t="str">
        <f t="shared" ref="BK54:BM57" si="473">IF($A$40="把握している",BK15,IF($A$40="把握していない",BK34,""))</f>
        <v/>
      </c>
      <c r="BL54" s="164" t="str">
        <f t="shared" si="473"/>
        <v/>
      </c>
      <c r="BM54" s="164" t="str">
        <f t="shared" si="473"/>
        <v/>
      </c>
      <c r="BN54" s="164" t="str">
        <f t="shared" ref="BN54:BO54" si="474">IF($A$40="把握している",BN15,IF($A$40="把握していない",BN34,""))</f>
        <v/>
      </c>
      <c r="BO54" s="164" t="str">
        <f t="shared" si="474"/>
        <v/>
      </c>
      <c r="BP54" s="32"/>
      <c r="BQ54" s="163" t="str">
        <f t="shared" ref="BQ54:BS57" si="475">IF($A$40="把握している",BQ15,IF($A$40="把握していない",BQ34,""))</f>
        <v/>
      </c>
      <c r="BR54" s="164" t="str">
        <f t="shared" si="475"/>
        <v/>
      </c>
      <c r="BS54" s="164" t="str">
        <f t="shared" si="475"/>
        <v/>
      </c>
      <c r="BT54" s="164" t="str">
        <f t="shared" ref="BT54:BU54" si="476">IF($A$40="把握している",BT15,IF($A$40="把握していない",BT34,""))</f>
        <v/>
      </c>
      <c r="BU54" s="164" t="str">
        <f t="shared" si="476"/>
        <v/>
      </c>
      <c r="BV54" s="32"/>
      <c r="BW54" s="163" t="str">
        <f t="shared" ref="BW54:BY57" si="477">IF($A$40="把握している",BW15,IF($A$40="把握していない",BW34,""))</f>
        <v/>
      </c>
      <c r="BX54" s="164" t="str">
        <f t="shared" si="477"/>
        <v/>
      </c>
      <c r="BY54" s="164" t="str">
        <f t="shared" si="477"/>
        <v/>
      </c>
      <c r="BZ54" s="164" t="str">
        <f t="shared" ref="BZ54:CA54" si="478">IF($A$40="把握している",BZ15,IF($A$40="把握していない",BZ34,""))</f>
        <v/>
      </c>
      <c r="CA54" s="164" t="str">
        <f t="shared" si="478"/>
        <v/>
      </c>
      <c r="CB54" s="32"/>
      <c r="CC54" s="163" t="str">
        <f t="shared" ref="CC54:CE57" si="479">IF($A$40="把握している",CC15,IF($A$40="把握していない",CC34,""))</f>
        <v/>
      </c>
      <c r="CD54" s="164" t="str">
        <f t="shared" si="479"/>
        <v/>
      </c>
      <c r="CE54" s="164" t="str">
        <f t="shared" si="479"/>
        <v/>
      </c>
      <c r="CF54" s="164" t="str">
        <f t="shared" ref="CF54:CG54" si="480">IF($A$40="把握している",CF15,IF($A$40="把握していない",CF34,""))</f>
        <v/>
      </c>
      <c r="CG54" s="164" t="str">
        <f t="shared" si="480"/>
        <v/>
      </c>
      <c r="CH54" s="32"/>
      <c r="CI54" s="163" t="str">
        <f t="shared" ref="CI54:CK57" si="481">IF($A$40="把握している",CI15,IF($A$40="把握していない",CI34,""))</f>
        <v/>
      </c>
      <c r="CJ54" s="164" t="str">
        <f t="shared" si="481"/>
        <v/>
      </c>
      <c r="CK54" s="164" t="str">
        <f t="shared" si="481"/>
        <v/>
      </c>
      <c r="CL54" s="164" t="str">
        <f t="shared" ref="CL54:CM54" si="482">IF($A$40="把握している",CL15,IF($A$40="把握していない",CL34,""))</f>
        <v/>
      </c>
      <c r="CM54" s="164" t="str">
        <f t="shared" si="482"/>
        <v/>
      </c>
      <c r="CN54" s="32"/>
      <c r="CO54" s="163" t="str">
        <f t="shared" ref="CO54:CQ57" si="483">IF($A$40="把握している",CO15,IF($A$40="把握していない",CO34,""))</f>
        <v/>
      </c>
      <c r="CP54" s="164" t="str">
        <f t="shared" si="483"/>
        <v/>
      </c>
      <c r="CQ54" s="164" t="str">
        <f t="shared" si="483"/>
        <v/>
      </c>
      <c r="CR54" s="164" t="str">
        <f t="shared" ref="CR54:CS54" si="484">IF($A$40="把握している",CR15,IF($A$40="把握していない",CR34,""))</f>
        <v/>
      </c>
      <c r="CS54" s="164" t="str">
        <f t="shared" si="484"/>
        <v/>
      </c>
      <c r="CT54" s="32"/>
      <c r="CU54" s="163" t="str">
        <f t="shared" ref="CU54:CW57" si="485">IF($A$40="把握している",CU15,IF($A$40="把握していない",CU34,""))</f>
        <v/>
      </c>
      <c r="CV54" s="164" t="str">
        <f t="shared" si="485"/>
        <v/>
      </c>
      <c r="CW54" s="164" t="str">
        <f t="shared" si="485"/>
        <v/>
      </c>
      <c r="CX54" s="164" t="str">
        <f t="shared" ref="CX54:CY54" si="486">IF($A$40="把握している",CX15,IF($A$40="把握していない",CX34,""))</f>
        <v/>
      </c>
      <c r="CY54" s="164" t="str">
        <f t="shared" si="486"/>
        <v/>
      </c>
      <c r="CZ54" s="32"/>
      <c r="DA54" s="163" t="str">
        <f t="shared" ref="DA54:DC57" si="487">IF($A$40="把握している",DA15,IF($A$40="把握していない",DA34,""))</f>
        <v/>
      </c>
      <c r="DB54" s="164" t="str">
        <f t="shared" si="487"/>
        <v/>
      </c>
      <c r="DC54" s="164" t="str">
        <f t="shared" si="487"/>
        <v/>
      </c>
      <c r="DD54" s="164" t="str">
        <f t="shared" ref="DD54:DE54" si="488">IF($A$40="把握している",DD15,IF($A$40="把握していない",DD34,""))</f>
        <v/>
      </c>
      <c r="DE54" s="164" t="str">
        <f t="shared" si="488"/>
        <v/>
      </c>
      <c r="DF54" s="32"/>
      <c r="DG54" s="163" t="str">
        <f t="shared" ref="DG54:DI57" si="489">IF($A$40="把握している",DG15,IF($A$40="把握していない",DG34,""))</f>
        <v/>
      </c>
      <c r="DH54" s="164" t="str">
        <f t="shared" si="489"/>
        <v/>
      </c>
      <c r="DI54" s="164" t="str">
        <f t="shared" si="489"/>
        <v/>
      </c>
      <c r="DJ54" s="164" t="str">
        <f t="shared" ref="DJ54:DK54" si="490">IF($A$40="把握している",DJ15,IF($A$40="把握していない",DJ34,""))</f>
        <v/>
      </c>
      <c r="DK54" s="164" t="str">
        <f t="shared" si="490"/>
        <v/>
      </c>
      <c r="DL54" s="32"/>
      <c r="DM54" s="163" t="str">
        <f t="shared" ref="DM54:DO57" si="491">IF($A$40="把握している",DM15,IF($A$40="把握していない",DM34,""))</f>
        <v/>
      </c>
      <c r="DN54" s="164" t="str">
        <f t="shared" si="491"/>
        <v/>
      </c>
      <c r="DO54" s="164" t="str">
        <f t="shared" si="491"/>
        <v/>
      </c>
      <c r="DP54" s="164" t="str">
        <f t="shared" ref="DP54:DQ54" si="492">IF($A$40="把握している",DP15,IF($A$40="把握していない",DP34,""))</f>
        <v/>
      </c>
      <c r="DQ54" s="164" t="str">
        <f t="shared" si="492"/>
        <v/>
      </c>
      <c r="DR54" s="32"/>
      <c r="DS54" s="163" t="str">
        <f t="shared" ref="DS54:DU57" si="493">IF($A$40="把握している",DS15,IF($A$40="把握していない",DS34,""))</f>
        <v/>
      </c>
      <c r="DT54" s="164" t="str">
        <f t="shared" si="493"/>
        <v/>
      </c>
      <c r="DU54" s="164" t="str">
        <f t="shared" si="493"/>
        <v/>
      </c>
      <c r="DV54" s="164" t="str">
        <f t="shared" ref="DV54:DW54" si="494">IF($A$40="把握している",DV15,IF($A$40="把握していない",DV34,""))</f>
        <v/>
      </c>
      <c r="DW54" s="164" t="str">
        <f t="shared" si="494"/>
        <v/>
      </c>
      <c r="DX54" s="32"/>
    </row>
    <row r="55" spans="1:128" ht="15.5" thickBot="1">
      <c r="A55" s="28">
        <v>3</v>
      </c>
      <c r="B55" s="29">
        <v>0</v>
      </c>
      <c r="C55" s="163" t="str">
        <f t="shared" si="454"/>
        <v/>
      </c>
      <c r="D55" s="164" t="str">
        <f t="shared" si="454"/>
        <v/>
      </c>
      <c r="E55" s="164" t="str">
        <f t="shared" si="454"/>
        <v/>
      </c>
      <c r="F55" s="164" t="str">
        <f t="shared" si="392"/>
        <v/>
      </c>
      <c r="G55" s="164" t="str">
        <f t="shared" si="392"/>
        <v/>
      </c>
      <c r="H55" s="32"/>
      <c r="I55" s="163" t="str">
        <f t="shared" si="455"/>
        <v/>
      </c>
      <c r="J55" s="164" t="str">
        <f t="shared" si="455"/>
        <v/>
      </c>
      <c r="K55" s="164" t="str">
        <f t="shared" si="455"/>
        <v/>
      </c>
      <c r="L55" s="164" t="str">
        <f t="shared" ref="L55:M55" si="495">IF($A$40="把握している",L16,IF($A$40="把握していない",L35,""))</f>
        <v/>
      </c>
      <c r="M55" s="164" t="str">
        <f t="shared" si="495"/>
        <v/>
      </c>
      <c r="N55" s="32"/>
      <c r="O55" s="163" t="str">
        <f t="shared" si="457"/>
        <v/>
      </c>
      <c r="P55" s="164" t="str">
        <f t="shared" si="457"/>
        <v/>
      </c>
      <c r="Q55" s="164" t="str">
        <f t="shared" si="457"/>
        <v/>
      </c>
      <c r="R55" s="164" t="str">
        <f t="shared" ref="R55:S55" si="496">IF($A$40="把握している",R16,IF($A$40="把握していない",R35,""))</f>
        <v/>
      </c>
      <c r="S55" s="164" t="str">
        <f t="shared" si="496"/>
        <v/>
      </c>
      <c r="T55" s="32"/>
      <c r="U55" s="163" t="str">
        <f t="shared" si="459"/>
        <v/>
      </c>
      <c r="V55" s="164" t="str">
        <f t="shared" si="459"/>
        <v/>
      </c>
      <c r="W55" s="164" t="str">
        <f t="shared" si="459"/>
        <v/>
      </c>
      <c r="X55" s="164" t="str">
        <f t="shared" ref="X55:Y55" si="497">IF($A$40="把握している",X16,IF($A$40="把握していない",X35,""))</f>
        <v/>
      </c>
      <c r="Y55" s="164" t="str">
        <f t="shared" si="497"/>
        <v/>
      </c>
      <c r="Z55" s="32"/>
      <c r="AA55" s="163" t="str">
        <f t="shared" si="461"/>
        <v/>
      </c>
      <c r="AB55" s="164" t="str">
        <f t="shared" si="461"/>
        <v/>
      </c>
      <c r="AC55" s="164" t="str">
        <f t="shared" si="461"/>
        <v/>
      </c>
      <c r="AD55" s="164" t="str">
        <f t="shared" ref="AD55:AE55" si="498">IF($A$40="把握している",AD16,IF($A$40="把握していない",AD35,""))</f>
        <v/>
      </c>
      <c r="AE55" s="164" t="str">
        <f t="shared" si="498"/>
        <v/>
      </c>
      <c r="AF55" s="32"/>
      <c r="AG55" s="163" t="str">
        <f t="shared" si="463"/>
        <v/>
      </c>
      <c r="AH55" s="164" t="str">
        <f t="shared" si="463"/>
        <v/>
      </c>
      <c r="AI55" s="164" t="str">
        <f t="shared" si="463"/>
        <v/>
      </c>
      <c r="AJ55" s="164" t="str">
        <f t="shared" ref="AJ55:AK55" si="499">IF($A$40="把握している",AJ16,IF($A$40="把握していない",AJ35,""))</f>
        <v/>
      </c>
      <c r="AK55" s="164" t="str">
        <f t="shared" si="499"/>
        <v/>
      </c>
      <c r="AL55" s="32"/>
      <c r="AM55" s="163" t="str">
        <f t="shared" si="465"/>
        <v/>
      </c>
      <c r="AN55" s="164" t="str">
        <f t="shared" si="465"/>
        <v/>
      </c>
      <c r="AO55" s="164" t="str">
        <f t="shared" si="465"/>
        <v/>
      </c>
      <c r="AP55" s="164" t="str">
        <f t="shared" ref="AP55:AQ55" si="500">IF($A$40="把握している",AP16,IF($A$40="把握していない",AP35,""))</f>
        <v/>
      </c>
      <c r="AQ55" s="164" t="str">
        <f t="shared" si="500"/>
        <v/>
      </c>
      <c r="AR55" s="32"/>
      <c r="AS55" s="163" t="str">
        <f t="shared" si="467"/>
        <v/>
      </c>
      <c r="AT55" s="164" t="str">
        <f t="shared" si="467"/>
        <v/>
      </c>
      <c r="AU55" s="164" t="str">
        <f t="shared" si="467"/>
        <v/>
      </c>
      <c r="AV55" s="164" t="str">
        <f t="shared" ref="AV55:AW55" si="501">IF($A$40="把握している",AV16,IF($A$40="把握していない",AV35,""))</f>
        <v/>
      </c>
      <c r="AW55" s="164" t="str">
        <f t="shared" si="501"/>
        <v/>
      </c>
      <c r="AX55" s="32"/>
      <c r="AY55" s="163" t="str">
        <f t="shared" si="469"/>
        <v/>
      </c>
      <c r="AZ55" s="164" t="str">
        <f t="shared" si="469"/>
        <v/>
      </c>
      <c r="BA55" s="164" t="str">
        <f t="shared" si="469"/>
        <v/>
      </c>
      <c r="BB55" s="164" t="str">
        <f t="shared" ref="BB55:BC55" si="502">IF($A$40="把握している",BB16,IF($A$40="把握していない",BB35,""))</f>
        <v/>
      </c>
      <c r="BC55" s="164" t="str">
        <f t="shared" si="502"/>
        <v/>
      </c>
      <c r="BD55" s="32"/>
      <c r="BE55" s="163" t="str">
        <f t="shared" si="471"/>
        <v/>
      </c>
      <c r="BF55" s="164" t="str">
        <f t="shared" si="471"/>
        <v/>
      </c>
      <c r="BG55" s="164" t="str">
        <f t="shared" si="471"/>
        <v/>
      </c>
      <c r="BH55" s="164" t="str">
        <f t="shared" ref="BH55:BI55" si="503">IF($A$40="把握している",BH16,IF($A$40="把握していない",BH35,""))</f>
        <v/>
      </c>
      <c r="BI55" s="164" t="str">
        <f t="shared" si="503"/>
        <v/>
      </c>
      <c r="BJ55" s="32"/>
      <c r="BK55" s="163" t="str">
        <f t="shared" si="473"/>
        <v/>
      </c>
      <c r="BL55" s="164" t="str">
        <f t="shared" si="473"/>
        <v/>
      </c>
      <c r="BM55" s="164" t="str">
        <f t="shared" si="473"/>
        <v/>
      </c>
      <c r="BN55" s="164" t="str">
        <f t="shared" ref="BN55:BO55" si="504">IF($A$40="把握している",BN16,IF($A$40="把握していない",BN35,""))</f>
        <v/>
      </c>
      <c r="BO55" s="164" t="str">
        <f t="shared" si="504"/>
        <v/>
      </c>
      <c r="BP55" s="32"/>
      <c r="BQ55" s="163" t="str">
        <f t="shared" si="475"/>
        <v/>
      </c>
      <c r="BR55" s="164" t="str">
        <f t="shared" si="475"/>
        <v/>
      </c>
      <c r="BS55" s="164" t="str">
        <f t="shared" si="475"/>
        <v/>
      </c>
      <c r="BT55" s="164" t="str">
        <f t="shared" ref="BT55:BU55" si="505">IF($A$40="把握している",BT16,IF($A$40="把握していない",BT35,""))</f>
        <v/>
      </c>
      <c r="BU55" s="164" t="str">
        <f t="shared" si="505"/>
        <v/>
      </c>
      <c r="BV55" s="32"/>
      <c r="BW55" s="163" t="str">
        <f t="shared" si="477"/>
        <v/>
      </c>
      <c r="BX55" s="164" t="str">
        <f t="shared" si="477"/>
        <v/>
      </c>
      <c r="BY55" s="164" t="str">
        <f t="shared" si="477"/>
        <v/>
      </c>
      <c r="BZ55" s="164" t="str">
        <f t="shared" ref="BZ55:CA55" si="506">IF($A$40="把握している",BZ16,IF($A$40="把握していない",BZ35,""))</f>
        <v/>
      </c>
      <c r="CA55" s="164" t="str">
        <f t="shared" si="506"/>
        <v/>
      </c>
      <c r="CB55" s="32"/>
      <c r="CC55" s="163" t="str">
        <f t="shared" si="479"/>
        <v/>
      </c>
      <c r="CD55" s="164" t="str">
        <f t="shared" si="479"/>
        <v/>
      </c>
      <c r="CE55" s="164" t="str">
        <f t="shared" si="479"/>
        <v/>
      </c>
      <c r="CF55" s="164" t="str">
        <f t="shared" ref="CF55:CG55" si="507">IF($A$40="把握している",CF16,IF($A$40="把握していない",CF35,""))</f>
        <v/>
      </c>
      <c r="CG55" s="164" t="str">
        <f t="shared" si="507"/>
        <v/>
      </c>
      <c r="CH55" s="32"/>
      <c r="CI55" s="163" t="str">
        <f t="shared" si="481"/>
        <v/>
      </c>
      <c r="CJ55" s="164" t="str">
        <f t="shared" si="481"/>
        <v/>
      </c>
      <c r="CK55" s="164" t="str">
        <f t="shared" si="481"/>
        <v/>
      </c>
      <c r="CL55" s="164" t="str">
        <f t="shared" ref="CL55:CM55" si="508">IF($A$40="把握している",CL16,IF($A$40="把握していない",CL35,""))</f>
        <v/>
      </c>
      <c r="CM55" s="164" t="str">
        <f t="shared" si="508"/>
        <v/>
      </c>
      <c r="CN55" s="32"/>
      <c r="CO55" s="163" t="str">
        <f t="shared" si="483"/>
        <v/>
      </c>
      <c r="CP55" s="164" t="str">
        <f t="shared" si="483"/>
        <v/>
      </c>
      <c r="CQ55" s="164" t="str">
        <f t="shared" si="483"/>
        <v/>
      </c>
      <c r="CR55" s="164" t="str">
        <f t="shared" ref="CR55:CS55" si="509">IF($A$40="把握している",CR16,IF($A$40="把握していない",CR35,""))</f>
        <v/>
      </c>
      <c r="CS55" s="164" t="str">
        <f t="shared" si="509"/>
        <v/>
      </c>
      <c r="CT55" s="32"/>
      <c r="CU55" s="163" t="str">
        <f t="shared" si="485"/>
        <v/>
      </c>
      <c r="CV55" s="164" t="str">
        <f t="shared" si="485"/>
        <v/>
      </c>
      <c r="CW55" s="164" t="str">
        <f t="shared" si="485"/>
        <v/>
      </c>
      <c r="CX55" s="164" t="str">
        <f t="shared" ref="CX55:CY55" si="510">IF($A$40="把握している",CX16,IF($A$40="把握していない",CX35,""))</f>
        <v/>
      </c>
      <c r="CY55" s="164" t="str">
        <f t="shared" si="510"/>
        <v/>
      </c>
      <c r="CZ55" s="32"/>
      <c r="DA55" s="163" t="str">
        <f t="shared" si="487"/>
        <v/>
      </c>
      <c r="DB55" s="164" t="str">
        <f t="shared" si="487"/>
        <v/>
      </c>
      <c r="DC55" s="164" t="str">
        <f t="shared" si="487"/>
        <v/>
      </c>
      <c r="DD55" s="164" t="str">
        <f t="shared" ref="DD55:DE55" si="511">IF($A$40="把握している",DD16,IF($A$40="把握していない",DD35,""))</f>
        <v/>
      </c>
      <c r="DE55" s="164" t="str">
        <f t="shared" si="511"/>
        <v/>
      </c>
      <c r="DF55" s="32"/>
      <c r="DG55" s="163" t="str">
        <f t="shared" si="489"/>
        <v/>
      </c>
      <c r="DH55" s="164" t="str">
        <f t="shared" si="489"/>
        <v/>
      </c>
      <c r="DI55" s="164" t="str">
        <f t="shared" si="489"/>
        <v/>
      </c>
      <c r="DJ55" s="164" t="str">
        <f t="shared" ref="DJ55:DK55" si="512">IF($A$40="把握している",DJ16,IF($A$40="把握していない",DJ35,""))</f>
        <v/>
      </c>
      <c r="DK55" s="164" t="str">
        <f t="shared" si="512"/>
        <v/>
      </c>
      <c r="DL55" s="32"/>
      <c r="DM55" s="163" t="str">
        <f t="shared" si="491"/>
        <v/>
      </c>
      <c r="DN55" s="164" t="str">
        <f t="shared" si="491"/>
        <v/>
      </c>
      <c r="DO55" s="164" t="str">
        <f t="shared" si="491"/>
        <v/>
      </c>
      <c r="DP55" s="164" t="str">
        <f t="shared" ref="DP55:DQ55" si="513">IF($A$40="把握している",DP16,IF($A$40="把握していない",DP35,""))</f>
        <v/>
      </c>
      <c r="DQ55" s="164" t="str">
        <f t="shared" si="513"/>
        <v/>
      </c>
      <c r="DR55" s="32"/>
      <c r="DS55" s="163" t="str">
        <f t="shared" si="493"/>
        <v/>
      </c>
      <c r="DT55" s="164" t="str">
        <f t="shared" si="493"/>
        <v/>
      </c>
      <c r="DU55" s="164" t="str">
        <f t="shared" si="493"/>
        <v/>
      </c>
      <c r="DV55" s="164" t="str">
        <f t="shared" ref="DV55:DW55" si="514">IF($A$40="把握している",DV16,IF($A$40="把握していない",DV35,""))</f>
        <v/>
      </c>
      <c r="DW55" s="164" t="str">
        <f t="shared" si="514"/>
        <v/>
      </c>
      <c r="DX55" s="32"/>
    </row>
    <row r="56" spans="1:128" ht="15.5" thickBot="1">
      <c r="A56" s="28">
        <v>4</v>
      </c>
      <c r="B56" s="29">
        <v>0</v>
      </c>
      <c r="C56" s="163" t="str">
        <f t="shared" si="454"/>
        <v/>
      </c>
      <c r="D56" s="164" t="str">
        <f t="shared" si="454"/>
        <v/>
      </c>
      <c r="E56" s="164" t="str">
        <f t="shared" si="454"/>
        <v/>
      </c>
      <c r="F56" s="164" t="str">
        <f t="shared" si="392"/>
        <v/>
      </c>
      <c r="G56" s="164" t="str">
        <f t="shared" si="392"/>
        <v/>
      </c>
      <c r="H56" s="32"/>
      <c r="I56" s="163" t="str">
        <f t="shared" si="455"/>
        <v/>
      </c>
      <c r="J56" s="164" t="str">
        <f t="shared" si="455"/>
        <v/>
      </c>
      <c r="K56" s="164" t="str">
        <f t="shared" si="455"/>
        <v/>
      </c>
      <c r="L56" s="164" t="str">
        <f t="shared" ref="L56:M56" si="515">IF($A$40="把握している",L17,IF($A$40="把握していない",L36,""))</f>
        <v/>
      </c>
      <c r="M56" s="164" t="str">
        <f t="shared" si="515"/>
        <v/>
      </c>
      <c r="N56" s="32"/>
      <c r="O56" s="163" t="str">
        <f t="shared" si="457"/>
        <v/>
      </c>
      <c r="P56" s="164" t="str">
        <f t="shared" si="457"/>
        <v/>
      </c>
      <c r="Q56" s="164" t="str">
        <f t="shared" si="457"/>
        <v/>
      </c>
      <c r="R56" s="164" t="str">
        <f t="shared" ref="R56:S56" si="516">IF($A$40="把握している",R17,IF($A$40="把握していない",R36,""))</f>
        <v/>
      </c>
      <c r="S56" s="164" t="str">
        <f t="shared" si="516"/>
        <v/>
      </c>
      <c r="T56" s="32"/>
      <c r="U56" s="163" t="str">
        <f t="shared" si="459"/>
        <v/>
      </c>
      <c r="V56" s="164" t="str">
        <f t="shared" si="459"/>
        <v/>
      </c>
      <c r="W56" s="164" t="str">
        <f t="shared" si="459"/>
        <v/>
      </c>
      <c r="X56" s="164" t="str">
        <f t="shared" ref="X56:Y56" si="517">IF($A$40="把握している",X17,IF($A$40="把握していない",X36,""))</f>
        <v/>
      </c>
      <c r="Y56" s="164" t="str">
        <f t="shared" si="517"/>
        <v/>
      </c>
      <c r="Z56" s="32"/>
      <c r="AA56" s="163" t="str">
        <f t="shared" si="461"/>
        <v/>
      </c>
      <c r="AB56" s="164" t="str">
        <f t="shared" si="461"/>
        <v/>
      </c>
      <c r="AC56" s="164" t="str">
        <f t="shared" si="461"/>
        <v/>
      </c>
      <c r="AD56" s="164" t="str">
        <f t="shared" ref="AD56:AE56" si="518">IF($A$40="把握している",AD17,IF($A$40="把握していない",AD36,""))</f>
        <v/>
      </c>
      <c r="AE56" s="164" t="str">
        <f t="shared" si="518"/>
        <v/>
      </c>
      <c r="AF56" s="32"/>
      <c r="AG56" s="163" t="str">
        <f t="shared" si="463"/>
        <v/>
      </c>
      <c r="AH56" s="164" t="str">
        <f t="shared" si="463"/>
        <v/>
      </c>
      <c r="AI56" s="164" t="str">
        <f t="shared" si="463"/>
        <v/>
      </c>
      <c r="AJ56" s="164" t="str">
        <f t="shared" ref="AJ56:AK56" si="519">IF($A$40="把握している",AJ17,IF($A$40="把握していない",AJ36,""))</f>
        <v/>
      </c>
      <c r="AK56" s="164" t="str">
        <f t="shared" si="519"/>
        <v/>
      </c>
      <c r="AL56" s="32"/>
      <c r="AM56" s="163" t="str">
        <f t="shared" si="465"/>
        <v/>
      </c>
      <c r="AN56" s="164" t="str">
        <f t="shared" si="465"/>
        <v/>
      </c>
      <c r="AO56" s="164" t="str">
        <f t="shared" si="465"/>
        <v/>
      </c>
      <c r="AP56" s="164" t="str">
        <f t="shared" ref="AP56:AQ56" si="520">IF($A$40="把握している",AP17,IF($A$40="把握していない",AP36,""))</f>
        <v/>
      </c>
      <c r="AQ56" s="164" t="str">
        <f t="shared" si="520"/>
        <v/>
      </c>
      <c r="AR56" s="32"/>
      <c r="AS56" s="163" t="str">
        <f t="shared" si="467"/>
        <v/>
      </c>
      <c r="AT56" s="164" t="str">
        <f t="shared" si="467"/>
        <v/>
      </c>
      <c r="AU56" s="164" t="str">
        <f t="shared" si="467"/>
        <v/>
      </c>
      <c r="AV56" s="164" t="str">
        <f t="shared" ref="AV56:AW56" si="521">IF($A$40="把握している",AV17,IF($A$40="把握していない",AV36,""))</f>
        <v/>
      </c>
      <c r="AW56" s="164" t="str">
        <f t="shared" si="521"/>
        <v/>
      </c>
      <c r="AX56" s="32"/>
      <c r="AY56" s="163" t="str">
        <f t="shared" si="469"/>
        <v/>
      </c>
      <c r="AZ56" s="164" t="str">
        <f t="shared" si="469"/>
        <v/>
      </c>
      <c r="BA56" s="164" t="str">
        <f t="shared" si="469"/>
        <v/>
      </c>
      <c r="BB56" s="164" t="str">
        <f t="shared" ref="BB56:BC56" si="522">IF($A$40="把握している",BB17,IF($A$40="把握していない",BB36,""))</f>
        <v/>
      </c>
      <c r="BC56" s="164" t="str">
        <f t="shared" si="522"/>
        <v/>
      </c>
      <c r="BD56" s="32"/>
      <c r="BE56" s="163" t="str">
        <f t="shared" si="471"/>
        <v/>
      </c>
      <c r="BF56" s="164" t="str">
        <f t="shared" si="471"/>
        <v/>
      </c>
      <c r="BG56" s="164" t="str">
        <f t="shared" si="471"/>
        <v/>
      </c>
      <c r="BH56" s="164" t="str">
        <f t="shared" ref="BH56:BI56" si="523">IF($A$40="把握している",BH17,IF($A$40="把握していない",BH36,""))</f>
        <v/>
      </c>
      <c r="BI56" s="164" t="str">
        <f t="shared" si="523"/>
        <v/>
      </c>
      <c r="BJ56" s="32"/>
      <c r="BK56" s="163" t="str">
        <f t="shared" si="473"/>
        <v/>
      </c>
      <c r="BL56" s="164" t="str">
        <f t="shared" si="473"/>
        <v/>
      </c>
      <c r="BM56" s="164" t="str">
        <f t="shared" si="473"/>
        <v/>
      </c>
      <c r="BN56" s="164" t="str">
        <f t="shared" ref="BN56:BO56" si="524">IF($A$40="把握している",BN17,IF($A$40="把握していない",BN36,""))</f>
        <v/>
      </c>
      <c r="BO56" s="164" t="str">
        <f t="shared" si="524"/>
        <v/>
      </c>
      <c r="BP56" s="32"/>
      <c r="BQ56" s="163" t="str">
        <f t="shared" si="475"/>
        <v/>
      </c>
      <c r="BR56" s="164" t="str">
        <f t="shared" si="475"/>
        <v/>
      </c>
      <c r="BS56" s="164" t="str">
        <f t="shared" si="475"/>
        <v/>
      </c>
      <c r="BT56" s="164" t="str">
        <f t="shared" ref="BT56:BU56" si="525">IF($A$40="把握している",BT17,IF($A$40="把握していない",BT36,""))</f>
        <v/>
      </c>
      <c r="BU56" s="164" t="str">
        <f t="shared" si="525"/>
        <v/>
      </c>
      <c r="BV56" s="32"/>
      <c r="BW56" s="163" t="str">
        <f t="shared" si="477"/>
        <v/>
      </c>
      <c r="BX56" s="164" t="str">
        <f t="shared" si="477"/>
        <v/>
      </c>
      <c r="BY56" s="164" t="str">
        <f t="shared" si="477"/>
        <v/>
      </c>
      <c r="BZ56" s="164" t="str">
        <f t="shared" ref="BZ56:CA56" si="526">IF($A$40="把握している",BZ17,IF($A$40="把握していない",BZ36,""))</f>
        <v/>
      </c>
      <c r="CA56" s="164" t="str">
        <f t="shared" si="526"/>
        <v/>
      </c>
      <c r="CB56" s="32"/>
      <c r="CC56" s="163" t="str">
        <f t="shared" si="479"/>
        <v/>
      </c>
      <c r="CD56" s="164" t="str">
        <f t="shared" si="479"/>
        <v/>
      </c>
      <c r="CE56" s="164" t="str">
        <f t="shared" si="479"/>
        <v/>
      </c>
      <c r="CF56" s="164" t="str">
        <f t="shared" ref="CF56:CG56" si="527">IF($A$40="把握している",CF17,IF($A$40="把握していない",CF36,""))</f>
        <v/>
      </c>
      <c r="CG56" s="164" t="str">
        <f t="shared" si="527"/>
        <v/>
      </c>
      <c r="CH56" s="32"/>
      <c r="CI56" s="163" t="str">
        <f t="shared" si="481"/>
        <v/>
      </c>
      <c r="CJ56" s="164" t="str">
        <f t="shared" si="481"/>
        <v/>
      </c>
      <c r="CK56" s="164" t="str">
        <f t="shared" si="481"/>
        <v/>
      </c>
      <c r="CL56" s="164" t="str">
        <f t="shared" ref="CL56:CM56" si="528">IF($A$40="把握している",CL17,IF($A$40="把握していない",CL36,""))</f>
        <v/>
      </c>
      <c r="CM56" s="164" t="str">
        <f t="shared" si="528"/>
        <v/>
      </c>
      <c r="CN56" s="32"/>
      <c r="CO56" s="163" t="str">
        <f t="shared" si="483"/>
        <v/>
      </c>
      <c r="CP56" s="164" t="str">
        <f t="shared" si="483"/>
        <v/>
      </c>
      <c r="CQ56" s="164" t="str">
        <f t="shared" si="483"/>
        <v/>
      </c>
      <c r="CR56" s="164" t="str">
        <f t="shared" ref="CR56:CS56" si="529">IF($A$40="把握している",CR17,IF($A$40="把握していない",CR36,""))</f>
        <v/>
      </c>
      <c r="CS56" s="164" t="str">
        <f t="shared" si="529"/>
        <v/>
      </c>
      <c r="CT56" s="32"/>
      <c r="CU56" s="163" t="str">
        <f t="shared" si="485"/>
        <v/>
      </c>
      <c r="CV56" s="164" t="str">
        <f t="shared" si="485"/>
        <v/>
      </c>
      <c r="CW56" s="164" t="str">
        <f t="shared" si="485"/>
        <v/>
      </c>
      <c r="CX56" s="164" t="str">
        <f t="shared" ref="CX56:CY56" si="530">IF($A$40="把握している",CX17,IF($A$40="把握していない",CX36,""))</f>
        <v/>
      </c>
      <c r="CY56" s="164" t="str">
        <f t="shared" si="530"/>
        <v/>
      </c>
      <c r="CZ56" s="32"/>
      <c r="DA56" s="163" t="str">
        <f t="shared" si="487"/>
        <v/>
      </c>
      <c r="DB56" s="164" t="str">
        <f t="shared" si="487"/>
        <v/>
      </c>
      <c r="DC56" s="164" t="str">
        <f t="shared" si="487"/>
        <v/>
      </c>
      <c r="DD56" s="164" t="str">
        <f t="shared" ref="DD56:DE56" si="531">IF($A$40="把握している",DD17,IF($A$40="把握していない",DD36,""))</f>
        <v/>
      </c>
      <c r="DE56" s="164" t="str">
        <f t="shared" si="531"/>
        <v/>
      </c>
      <c r="DF56" s="32"/>
      <c r="DG56" s="163" t="str">
        <f t="shared" si="489"/>
        <v/>
      </c>
      <c r="DH56" s="164" t="str">
        <f t="shared" si="489"/>
        <v/>
      </c>
      <c r="DI56" s="164" t="str">
        <f t="shared" si="489"/>
        <v/>
      </c>
      <c r="DJ56" s="164" t="str">
        <f t="shared" ref="DJ56:DK56" si="532">IF($A$40="把握している",DJ17,IF($A$40="把握していない",DJ36,""))</f>
        <v/>
      </c>
      <c r="DK56" s="164" t="str">
        <f t="shared" si="532"/>
        <v/>
      </c>
      <c r="DL56" s="32"/>
      <c r="DM56" s="163" t="str">
        <f t="shared" si="491"/>
        <v/>
      </c>
      <c r="DN56" s="164" t="str">
        <f t="shared" si="491"/>
        <v/>
      </c>
      <c r="DO56" s="164" t="str">
        <f t="shared" si="491"/>
        <v/>
      </c>
      <c r="DP56" s="164" t="str">
        <f t="shared" ref="DP56:DQ56" si="533">IF($A$40="把握している",DP17,IF($A$40="把握していない",DP36,""))</f>
        <v/>
      </c>
      <c r="DQ56" s="164" t="str">
        <f t="shared" si="533"/>
        <v/>
      </c>
      <c r="DR56" s="32"/>
      <c r="DS56" s="163" t="str">
        <f t="shared" si="493"/>
        <v/>
      </c>
      <c r="DT56" s="164" t="str">
        <f t="shared" si="493"/>
        <v/>
      </c>
      <c r="DU56" s="164" t="str">
        <f t="shared" si="493"/>
        <v/>
      </c>
      <c r="DV56" s="164" t="str">
        <f t="shared" ref="DV56:DW56" si="534">IF($A$40="把握している",DV17,IF($A$40="把握していない",DV36,""))</f>
        <v/>
      </c>
      <c r="DW56" s="164" t="str">
        <f t="shared" si="534"/>
        <v/>
      </c>
      <c r="DX56" s="32"/>
    </row>
    <row r="57" spans="1:128" ht="15.5" thickBot="1">
      <c r="A57" s="28">
        <v>5</v>
      </c>
      <c r="B57" s="29">
        <v>0</v>
      </c>
      <c r="C57" s="163" t="str">
        <f t="shared" si="454"/>
        <v/>
      </c>
      <c r="D57" s="164" t="str">
        <f t="shared" si="454"/>
        <v/>
      </c>
      <c r="E57" s="164" t="str">
        <f t="shared" si="454"/>
        <v/>
      </c>
      <c r="F57" s="164" t="str">
        <f t="shared" si="392"/>
        <v/>
      </c>
      <c r="G57" s="164" t="str">
        <f t="shared" si="392"/>
        <v/>
      </c>
      <c r="H57" s="32"/>
      <c r="I57" s="163" t="str">
        <f t="shared" si="455"/>
        <v/>
      </c>
      <c r="J57" s="164" t="str">
        <f t="shared" si="455"/>
        <v/>
      </c>
      <c r="K57" s="164" t="str">
        <f t="shared" si="455"/>
        <v/>
      </c>
      <c r="L57" s="164" t="str">
        <f t="shared" ref="L57:M57" si="535">IF($A$40="把握している",L18,IF($A$40="把握していない",L37,""))</f>
        <v/>
      </c>
      <c r="M57" s="164" t="str">
        <f t="shared" si="535"/>
        <v/>
      </c>
      <c r="N57" s="32"/>
      <c r="O57" s="163" t="str">
        <f t="shared" si="457"/>
        <v/>
      </c>
      <c r="P57" s="164" t="str">
        <f t="shared" si="457"/>
        <v/>
      </c>
      <c r="Q57" s="164" t="str">
        <f t="shared" si="457"/>
        <v/>
      </c>
      <c r="R57" s="164" t="str">
        <f t="shared" ref="R57:S57" si="536">IF($A$40="把握している",R18,IF($A$40="把握していない",R37,""))</f>
        <v/>
      </c>
      <c r="S57" s="164" t="str">
        <f t="shared" si="536"/>
        <v/>
      </c>
      <c r="T57" s="32"/>
      <c r="U57" s="163" t="str">
        <f t="shared" si="459"/>
        <v/>
      </c>
      <c r="V57" s="164" t="str">
        <f t="shared" si="459"/>
        <v/>
      </c>
      <c r="W57" s="164" t="str">
        <f t="shared" si="459"/>
        <v/>
      </c>
      <c r="X57" s="164" t="str">
        <f t="shared" ref="X57:Y57" si="537">IF($A$40="把握している",X18,IF($A$40="把握していない",X37,""))</f>
        <v/>
      </c>
      <c r="Y57" s="164" t="str">
        <f t="shared" si="537"/>
        <v/>
      </c>
      <c r="Z57" s="32"/>
      <c r="AA57" s="163" t="str">
        <f t="shared" si="461"/>
        <v/>
      </c>
      <c r="AB57" s="164" t="str">
        <f t="shared" si="461"/>
        <v/>
      </c>
      <c r="AC57" s="164" t="str">
        <f t="shared" si="461"/>
        <v/>
      </c>
      <c r="AD57" s="164" t="str">
        <f t="shared" ref="AD57:AE57" si="538">IF($A$40="把握している",AD18,IF($A$40="把握していない",AD37,""))</f>
        <v/>
      </c>
      <c r="AE57" s="164" t="str">
        <f t="shared" si="538"/>
        <v/>
      </c>
      <c r="AF57" s="32"/>
      <c r="AG57" s="163" t="str">
        <f t="shared" si="463"/>
        <v/>
      </c>
      <c r="AH57" s="164" t="str">
        <f t="shared" si="463"/>
        <v/>
      </c>
      <c r="AI57" s="164" t="str">
        <f t="shared" si="463"/>
        <v/>
      </c>
      <c r="AJ57" s="164" t="str">
        <f t="shared" ref="AJ57:AK57" si="539">IF($A$40="把握している",AJ18,IF($A$40="把握していない",AJ37,""))</f>
        <v/>
      </c>
      <c r="AK57" s="164" t="str">
        <f t="shared" si="539"/>
        <v/>
      </c>
      <c r="AL57" s="32"/>
      <c r="AM57" s="163" t="str">
        <f t="shared" si="465"/>
        <v/>
      </c>
      <c r="AN57" s="164" t="str">
        <f t="shared" si="465"/>
        <v/>
      </c>
      <c r="AO57" s="164" t="str">
        <f t="shared" si="465"/>
        <v/>
      </c>
      <c r="AP57" s="164" t="str">
        <f t="shared" ref="AP57:AQ57" si="540">IF($A$40="把握している",AP18,IF($A$40="把握していない",AP37,""))</f>
        <v/>
      </c>
      <c r="AQ57" s="164" t="str">
        <f t="shared" si="540"/>
        <v/>
      </c>
      <c r="AR57" s="32"/>
      <c r="AS57" s="163" t="str">
        <f t="shared" si="467"/>
        <v/>
      </c>
      <c r="AT57" s="164" t="str">
        <f t="shared" si="467"/>
        <v/>
      </c>
      <c r="AU57" s="164" t="str">
        <f t="shared" si="467"/>
        <v/>
      </c>
      <c r="AV57" s="164" t="str">
        <f t="shared" ref="AV57:AW57" si="541">IF($A$40="把握している",AV18,IF($A$40="把握していない",AV37,""))</f>
        <v/>
      </c>
      <c r="AW57" s="164" t="str">
        <f t="shared" si="541"/>
        <v/>
      </c>
      <c r="AX57" s="32"/>
      <c r="AY57" s="163" t="str">
        <f t="shared" si="469"/>
        <v/>
      </c>
      <c r="AZ57" s="164" t="str">
        <f t="shared" si="469"/>
        <v/>
      </c>
      <c r="BA57" s="164" t="str">
        <f t="shared" si="469"/>
        <v/>
      </c>
      <c r="BB57" s="164" t="str">
        <f t="shared" ref="BB57:BC57" si="542">IF($A$40="把握している",BB18,IF($A$40="把握していない",BB37,""))</f>
        <v/>
      </c>
      <c r="BC57" s="164" t="str">
        <f t="shared" si="542"/>
        <v/>
      </c>
      <c r="BD57" s="32"/>
      <c r="BE57" s="163" t="str">
        <f t="shared" si="471"/>
        <v/>
      </c>
      <c r="BF57" s="164" t="str">
        <f t="shared" si="471"/>
        <v/>
      </c>
      <c r="BG57" s="164" t="str">
        <f t="shared" si="471"/>
        <v/>
      </c>
      <c r="BH57" s="164" t="str">
        <f t="shared" ref="BH57:BI57" si="543">IF($A$40="把握している",BH18,IF($A$40="把握していない",BH37,""))</f>
        <v/>
      </c>
      <c r="BI57" s="164" t="str">
        <f t="shared" si="543"/>
        <v/>
      </c>
      <c r="BJ57" s="32"/>
      <c r="BK57" s="163" t="str">
        <f t="shared" si="473"/>
        <v/>
      </c>
      <c r="BL57" s="164" t="str">
        <f t="shared" si="473"/>
        <v/>
      </c>
      <c r="BM57" s="164" t="str">
        <f t="shared" si="473"/>
        <v/>
      </c>
      <c r="BN57" s="164" t="str">
        <f t="shared" ref="BN57:BO57" si="544">IF($A$40="把握している",BN18,IF($A$40="把握していない",BN37,""))</f>
        <v/>
      </c>
      <c r="BO57" s="164" t="str">
        <f t="shared" si="544"/>
        <v/>
      </c>
      <c r="BP57" s="32"/>
      <c r="BQ57" s="163" t="str">
        <f t="shared" si="475"/>
        <v/>
      </c>
      <c r="BR57" s="164" t="str">
        <f t="shared" si="475"/>
        <v/>
      </c>
      <c r="BS57" s="164" t="str">
        <f t="shared" si="475"/>
        <v/>
      </c>
      <c r="BT57" s="164" t="str">
        <f t="shared" ref="BT57:BU57" si="545">IF($A$40="把握している",BT18,IF($A$40="把握していない",BT37,""))</f>
        <v/>
      </c>
      <c r="BU57" s="164" t="str">
        <f t="shared" si="545"/>
        <v/>
      </c>
      <c r="BV57" s="32"/>
      <c r="BW57" s="163" t="str">
        <f t="shared" si="477"/>
        <v/>
      </c>
      <c r="BX57" s="164" t="str">
        <f t="shared" si="477"/>
        <v/>
      </c>
      <c r="BY57" s="164" t="str">
        <f t="shared" si="477"/>
        <v/>
      </c>
      <c r="BZ57" s="164" t="str">
        <f t="shared" ref="BZ57:CA57" si="546">IF($A$40="把握している",BZ18,IF($A$40="把握していない",BZ37,""))</f>
        <v/>
      </c>
      <c r="CA57" s="164" t="str">
        <f t="shared" si="546"/>
        <v/>
      </c>
      <c r="CB57" s="32"/>
      <c r="CC57" s="163" t="str">
        <f t="shared" si="479"/>
        <v/>
      </c>
      <c r="CD57" s="164" t="str">
        <f t="shared" si="479"/>
        <v/>
      </c>
      <c r="CE57" s="164" t="str">
        <f t="shared" si="479"/>
        <v/>
      </c>
      <c r="CF57" s="164" t="str">
        <f t="shared" ref="CF57:CG57" si="547">IF($A$40="把握している",CF18,IF($A$40="把握していない",CF37,""))</f>
        <v/>
      </c>
      <c r="CG57" s="164" t="str">
        <f t="shared" si="547"/>
        <v/>
      </c>
      <c r="CH57" s="32"/>
      <c r="CI57" s="163" t="str">
        <f t="shared" si="481"/>
        <v/>
      </c>
      <c r="CJ57" s="164" t="str">
        <f t="shared" si="481"/>
        <v/>
      </c>
      <c r="CK57" s="164" t="str">
        <f t="shared" si="481"/>
        <v/>
      </c>
      <c r="CL57" s="164" t="str">
        <f t="shared" ref="CL57:CM57" si="548">IF($A$40="把握している",CL18,IF($A$40="把握していない",CL37,""))</f>
        <v/>
      </c>
      <c r="CM57" s="164" t="str">
        <f t="shared" si="548"/>
        <v/>
      </c>
      <c r="CN57" s="32"/>
      <c r="CO57" s="163" t="str">
        <f t="shared" si="483"/>
        <v/>
      </c>
      <c r="CP57" s="164" t="str">
        <f t="shared" si="483"/>
        <v/>
      </c>
      <c r="CQ57" s="164" t="str">
        <f t="shared" si="483"/>
        <v/>
      </c>
      <c r="CR57" s="164" t="str">
        <f t="shared" ref="CR57:CS57" si="549">IF($A$40="把握している",CR18,IF($A$40="把握していない",CR37,""))</f>
        <v/>
      </c>
      <c r="CS57" s="164" t="str">
        <f t="shared" si="549"/>
        <v/>
      </c>
      <c r="CT57" s="32"/>
      <c r="CU57" s="163" t="str">
        <f t="shared" si="485"/>
        <v/>
      </c>
      <c r="CV57" s="164" t="str">
        <f t="shared" si="485"/>
        <v/>
      </c>
      <c r="CW57" s="164" t="str">
        <f t="shared" si="485"/>
        <v/>
      </c>
      <c r="CX57" s="164" t="str">
        <f t="shared" ref="CX57:CY57" si="550">IF($A$40="把握している",CX18,IF($A$40="把握していない",CX37,""))</f>
        <v/>
      </c>
      <c r="CY57" s="164" t="str">
        <f t="shared" si="550"/>
        <v/>
      </c>
      <c r="CZ57" s="32"/>
      <c r="DA57" s="163" t="str">
        <f t="shared" si="487"/>
        <v/>
      </c>
      <c r="DB57" s="164" t="str">
        <f t="shared" si="487"/>
        <v/>
      </c>
      <c r="DC57" s="164" t="str">
        <f t="shared" si="487"/>
        <v/>
      </c>
      <c r="DD57" s="164" t="str">
        <f t="shared" ref="DD57:DE57" si="551">IF($A$40="把握している",DD18,IF($A$40="把握していない",DD37,""))</f>
        <v/>
      </c>
      <c r="DE57" s="164" t="str">
        <f t="shared" si="551"/>
        <v/>
      </c>
      <c r="DF57" s="32"/>
      <c r="DG57" s="163" t="str">
        <f t="shared" si="489"/>
        <v/>
      </c>
      <c r="DH57" s="164" t="str">
        <f t="shared" si="489"/>
        <v/>
      </c>
      <c r="DI57" s="164" t="str">
        <f t="shared" si="489"/>
        <v/>
      </c>
      <c r="DJ57" s="164" t="str">
        <f t="shared" ref="DJ57:DK57" si="552">IF($A$40="把握している",DJ18,IF($A$40="把握していない",DJ37,""))</f>
        <v/>
      </c>
      <c r="DK57" s="164" t="str">
        <f t="shared" si="552"/>
        <v/>
      </c>
      <c r="DL57" s="32"/>
      <c r="DM57" s="163" t="str">
        <f t="shared" si="491"/>
        <v/>
      </c>
      <c r="DN57" s="164" t="str">
        <f t="shared" si="491"/>
        <v/>
      </c>
      <c r="DO57" s="164" t="str">
        <f t="shared" si="491"/>
        <v/>
      </c>
      <c r="DP57" s="164" t="str">
        <f t="shared" ref="DP57:DQ57" si="553">IF($A$40="把握している",DP18,IF($A$40="把握していない",DP37,""))</f>
        <v/>
      </c>
      <c r="DQ57" s="164" t="str">
        <f t="shared" si="553"/>
        <v/>
      </c>
      <c r="DR57" s="32"/>
      <c r="DS57" s="163" t="str">
        <f t="shared" si="493"/>
        <v/>
      </c>
      <c r="DT57" s="164" t="str">
        <f t="shared" si="493"/>
        <v/>
      </c>
      <c r="DU57" s="164" t="str">
        <f t="shared" si="493"/>
        <v/>
      </c>
      <c r="DV57" s="164" t="str">
        <f t="shared" ref="DV57:DW57" si="554">IF($A$40="把握している",DV18,IF($A$40="把握していない",DV37,""))</f>
        <v/>
      </c>
      <c r="DW57" s="164" t="str">
        <f t="shared" si="554"/>
        <v/>
      </c>
      <c r="DX57" s="32"/>
    </row>
    <row r="59" spans="1:128" ht="15.5" thickBot="1">
      <c r="A59" s="3" t="s">
        <v>102</v>
      </c>
    </row>
    <row r="60" spans="1:128" ht="15.5" thickBot="1">
      <c r="A60" s="4" t="s">
        <v>90</v>
      </c>
      <c r="B60" s="5" t="s">
        <v>91</v>
      </c>
      <c r="C60" s="6" t="str">
        <f>C2</f>
        <v>①コピー用紙・OA用紙</v>
      </c>
      <c r="D60" s="7"/>
      <c r="E60" s="7"/>
      <c r="F60" s="7"/>
      <c r="G60" s="7"/>
      <c r="H60" s="8"/>
      <c r="I60" s="6" t="str">
        <f>I2</f>
        <v>②機密文書類</v>
      </c>
      <c r="J60" s="7"/>
      <c r="K60" s="7"/>
      <c r="L60" s="7"/>
      <c r="M60" s="7"/>
      <c r="N60" s="8"/>
      <c r="O60" s="6" t="str">
        <f>O2</f>
        <v>③雑誌等</v>
      </c>
      <c r="P60" s="7"/>
      <c r="Q60" s="7"/>
      <c r="R60" s="7"/>
      <c r="S60" s="7"/>
      <c r="T60" s="8"/>
      <c r="U60" s="6" t="str">
        <f>U2</f>
        <v>④新聞、チラシ</v>
      </c>
      <c r="V60" s="7"/>
      <c r="W60" s="7"/>
      <c r="X60" s="7"/>
      <c r="Y60" s="7"/>
      <c r="Z60" s="8"/>
      <c r="AA60" s="6" t="str">
        <f>AA2</f>
        <v>⑤段ボール</v>
      </c>
      <c r="AB60" s="7"/>
      <c r="AC60" s="7"/>
      <c r="AD60" s="7"/>
      <c r="AE60" s="7"/>
      <c r="AF60" s="8"/>
      <c r="AG60" s="6" t="str">
        <f>AG2</f>
        <v>⑥ミックスペーパー</v>
      </c>
      <c r="AH60" s="7"/>
      <c r="AI60" s="7"/>
      <c r="AJ60" s="7"/>
      <c r="AK60" s="7"/>
      <c r="AL60" s="8"/>
      <c r="AM60" s="6" t="str">
        <f>AM2</f>
        <v>⑦その他紙類</v>
      </c>
      <c r="AN60" s="7"/>
      <c r="AO60" s="7"/>
      <c r="AP60" s="7"/>
      <c r="AQ60" s="7"/>
      <c r="AR60" s="8"/>
      <c r="AS60" s="6" t="str">
        <f>AS2</f>
        <v>　紙類小計</v>
      </c>
      <c r="AT60" s="7"/>
      <c r="AU60" s="7"/>
      <c r="AV60" s="7"/>
      <c r="AW60" s="7"/>
      <c r="AX60" s="8"/>
      <c r="AY60" s="6" t="str">
        <f>AY2</f>
        <v>⑧厨芥類</v>
      </c>
      <c r="AZ60" s="7"/>
      <c r="BA60" s="7"/>
      <c r="BB60" s="7"/>
      <c r="BC60" s="7"/>
      <c r="BD60" s="8"/>
      <c r="BE60" s="6" t="str">
        <f>BE2</f>
        <v>⑨その他可燃物</v>
      </c>
      <c r="BF60" s="7"/>
      <c r="BG60" s="7"/>
      <c r="BH60" s="7"/>
      <c r="BI60" s="7"/>
      <c r="BJ60" s="8"/>
      <c r="BK60" s="6" t="str">
        <f>BK2</f>
        <v>　その他可燃小計</v>
      </c>
      <c r="BL60" s="7"/>
      <c r="BM60" s="7"/>
      <c r="BN60" s="7"/>
      <c r="BO60" s="7"/>
      <c r="BP60" s="8"/>
      <c r="BQ60" s="6" t="str">
        <f>BQ2</f>
        <v>可燃合計</v>
      </c>
      <c r="BR60" s="7"/>
      <c r="BS60" s="7"/>
      <c r="BT60" s="7"/>
      <c r="BU60" s="7"/>
      <c r="BV60" s="8"/>
      <c r="BW60" s="6" t="str">
        <f>BW2</f>
        <v>⑩飲料用びん</v>
      </c>
      <c r="BX60" s="7"/>
      <c r="BY60" s="7"/>
      <c r="BZ60" s="7"/>
      <c r="CA60" s="7"/>
      <c r="CB60" s="8"/>
      <c r="CC60" s="6" t="str">
        <f>CC2</f>
        <v>⑪飲料用缶</v>
      </c>
      <c r="CD60" s="7"/>
      <c r="CE60" s="7"/>
      <c r="CF60" s="7"/>
      <c r="CG60" s="7"/>
      <c r="CH60" s="8"/>
      <c r="CI60" s="6" t="str">
        <f>CI2</f>
        <v>⑫ペットボトル</v>
      </c>
      <c r="CJ60" s="7"/>
      <c r="CK60" s="7"/>
      <c r="CL60" s="7"/>
      <c r="CM60" s="7"/>
      <c r="CN60" s="8"/>
      <c r="CO60" s="6" t="str">
        <f>CO2</f>
        <v>⑬食用油</v>
      </c>
      <c r="CP60" s="7"/>
      <c r="CQ60" s="7"/>
      <c r="CR60" s="7"/>
      <c r="CS60" s="7"/>
      <c r="CT60" s="8"/>
      <c r="CU60" s="6" t="str">
        <f>CU2</f>
        <v>⑭弁当がら</v>
      </c>
      <c r="CV60" s="7"/>
      <c r="CW60" s="7"/>
      <c r="CX60" s="7"/>
      <c r="CY60" s="7"/>
      <c r="CZ60" s="8"/>
      <c r="DA60" s="6" t="str">
        <f>DA2</f>
        <v>⑮廃プラスチック類</v>
      </c>
      <c r="DB60" s="7"/>
      <c r="DC60" s="7"/>
      <c r="DD60" s="7"/>
      <c r="DE60" s="7"/>
      <c r="DF60" s="8"/>
      <c r="DG60" s="6" t="str">
        <f>DG2</f>
        <v>⑯その他不燃物</v>
      </c>
      <c r="DH60" s="7"/>
      <c r="DI60" s="7"/>
      <c r="DJ60" s="7"/>
      <c r="DK60" s="7"/>
      <c r="DL60" s="8"/>
      <c r="DM60" s="6" t="str">
        <f>DM2</f>
        <v>不燃合計</v>
      </c>
      <c r="DN60" s="7"/>
      <c r="DO60" s="7"/>
      <c r="DP60" s="7"/>
      <c r="DQ60" s="7"/>
      <c r="DR60" s="8"/>
      <c r="DS60" s="6" t="str">
        <f>DS2</f>
        <v>発生量合計</v>
      </c>
      <c r="DT60" s="7"/>
      <c r="DU60" s="7"/>
      <c r="DV60" s="7"/>
      <c r="DW60" s="7"/>
      <c r="DX60" s="8"/>
    </row>
    <row r="61" spans="1:128" ht="15.5" thickTop="1">
      <c r="A61" s="402" t="s">
        <v>103</v>
      </c>
      <c r="B61" s="403"/>
      <c r="C61" s="9" t="s">
        <v>92</v>
      </c>
      <c r="D61" s="10" t="s">
        <v>93</v>
      </c>
      <c r="E61" s="10" t="s">
        <v>94</v>
      </c>
      <c r="F61" s="10" t="s">
        <v>95</v>
      </c>
      <c r="G61" s="10" t="s">
        <v>96</v>
      </c>
      <c r="H61" s="11" t="s">
        <v>97</v>
      </c>
      <c r="I61" s="9" t="s">
        <v>92</v>
      </c>
      <c r="J61" s="10" t="s">
        <v>93</v>
      </c>
      <c r="K61" s="10" t="s">
        <v>94</v>
      </c>
      <c r="L61" s="10" t="s">
        <v>95</v>
      </c>
      <c r="M61" s="10" t="s">
        <v>96</v>
      </c>
      <c r="N61" s="11" t="s">
        <v>97</v>
      </c>
      <c r="O61" s="9" t="s">
        <v>92</v>
      </c>
      <c r="P61" s="10" t="s">
        <v>93</v>
      </c>
      <c r="Q61" s="10" t="s">
        <v>94</v>
      </c>
      <c r="R61" s="10" t="s">
        <v>95</v>
      </c>
      <c r="S61" s="10" t="s">
        <v>96</v>
      </c>
      <c r="T61" s="11" t="s">
        <v>97</v>
      </c>
      <c r="U61" s="9" t="s">
        <v>92</v>
      </c>
      <c r="V61" s="10" t="s">
        <v>93</v>
      </c>
      <c r="W61" s="10" t="s">
        <v>94</v>
      </c>
      <c r="X61" s="10" t="s">
        <v>95</v>
      </c>
      <c r="Y61" s="10" t="s">
        <v>96</v>
      </c>
      <c r="Z61" s="11" t="s">
        <v>97</v>
      </c>
      <c r="AA61" s="9" t="s">
        <v>92</v>
      </c>
      <c r="AB61" s="10" t="s">
        <v>93</v>
      </c>
      <c r="AC61" s="10" t="s">
        <v>94</v>
      </c>
      <c r="AD61" s="10" t="s">
        <v>95</v>
      </c>
      <c r="AE61" s="10" t="s">
        <v>96</v>
      </c>
      <c r="AF61" s="11" t="s">
        <v>97</v>
      </c>
      <c r="AG61" s="9" t="s">
        <v>92</v>
      </c>
      <c r="AH61" s="10" t="s">
        <v>93</v>
      </c>
      <c r="AI61" s="10" t="s">
        <v>94</v>
      </c>
      <c r="AJ61" s="10" t="s">
        <v>95</v>
      </c>
      <c r="AK61" s="10" t="s">
        <v>96</v>
      </c>
      <c r="AL61" s="11" t="s">
        <v>97</v>
      </c>
      <c r="AM61" s="9" t="s">
        <v>92</v>
      </c>
      <c r="AN61" s="10" t="s">
        <v>93</v>
      </c>
      <c r="AO61" s="10" t="s">
        <v>94</v>
      </c>
      <c r="AP61" s="10" t="s">
        <v>95</v>
      </c>
      <c r="AQ61" s="10" t="s">
        <v>96</v>
      </c>
      <c r="AR61" s="11" t="s">
        <v>97</v>
      </c>
      <c r="AS61" s="9" t="s">
        <v>92</v>
      </c>
      <c r="AT61" s="10" t="s">
        <v>93</v>
      </c>
      <c r="AU61" s="10" t="s">
        <v>94</v>
      </c>
      <c r="AV61" s="10" t="s">
        <v>95</v>
      </c>
      <c r="AW61" s="10" t="s">
        <v>96</v>
      </c>
      <c r="AX61" s="11" t="s">
        <v>97</v>
      </c>
      <c r="AY61" s="9" t="s">
        <v>92</v>
      </c>
      <c r="AZ61" s="10" t="s">
        <v>93</v>
      </c>
      <c r="BA61" s="10" t="s">
        <v>94</v>
      </c>
      <c r="BB61" s="10" t="s">
        <v>95</v>
      </c>
      <c r="BC61" s="10" t="s">
        <v>96</v>
      </c>
      <c r="BD61" s="11" t="s">
        <v>97</v>
      </c>
      <c r="BE61" s="9" t="s">
        <v>92</v>
      </c>
      <c r="BF61" s="10" t="s">
        <v>93</v>
      </c>
      <c r="BG61" s="10" t="s">
        <v>94</v>
      </c>
      <c r="BH61" s="10" t="s">
        <v>95</v>
      </c>
      <c r="BI61" s="10" t="s">
        <v>96</v>
      </c>
      <c r="BJ61" s="11" t="s">
        <v>97</v>
      </c>
      <c r="BK61" s="9" t="s">
        <v>92</v>
      </c>
      <c r="BL61" s="10" t="s">
        <v>93</v>
      </c>
      <c r="BM61" s="10" t="s">
        <v>94</v>
      </c>
      <c r="BN61" s="10" t="s">
        <v>95</v>
      </c>
      <c r="BO61" s="10" t="s">
        <v>96</v>
      </c>
      <c r="BP61" s="11" t="s">
        <v>97</v>
      </c>
      <c r="BQ61" s="9" t="s">
        <v>92</v>
      </c>
      <c r="BR61" s="10" t="s">
        <v>93</v>
      </c>
      <c r="BS61" s="10" t="s">
        <v>94</v>
      </c>
      <c r="BT61" s="10" t="s">
        <v>95</v>
      </c>
      <c r="BU61" s="10" t="s">
        <v>96</v>
      </c>
      <c r="BV61" s="11" t="s">
        <v>97</v>
      </c>
      <c r="BW61" s="9" t="s">
        <v>92</v>
      </c>
      <c r="BX61" s="10" t="s">
        <v>93</v>
      </c>
      <c r="BY61" s="10" t="s">
        <v>94</v>
      </c>
      <c r="BZ61" s="10" t="s">
        <v>95</v>
      </c>
      <c r="CA61" s="10" t="s">
        <v>96</v>
      </c>
      <c r="CB61" s="11" t="s">
        <v>97</v>
      </c>
      <c r="CC61" s="9" t="s">
        <v>92</v>
      </c>
      <c r="CD61" s="10" t="s">
        <v>93</v>
      </c>
      <c r="CE61" s="10" t="s">
        <v>94</v>
      </c>
      <c r="CF61" s="10" t="s">
        <v>95</v>
      </c>
      <c r="CG61" s="10" t="s">
        <v>96</v>
      </c>
      <c r="CH61" s="11" t="s">
        <v>97</v>
      </c>
      <c r="CI61" s="9" t="s">
        <v>92</v>
      </c>
      <c r="CJ61" s="10" t="s">
        <v>93</v>
      </c>
      <c r="CK61" s="10" t="s">
        <v>94</v>
      </c>
      <c r="CL61" s="10" t="s">
        <v>95</v>
      </c>
      <c r="CM61" s="10" t="s">
        <v>96</v>
      </c>
      <c r="CN61" s="11" t="s">
        <v>97</v>
      </c>
      <c r="CO61" s="9" t="s">
        <v>92</v>
      </c>
      <c r="CP61" s="10" t="s">
        <v>93</v>
      </c>
      <c r="CQ61" s="10" t="s">
        <v>94</v>
      </c>
      <c r="CR61" s="10" t="s">
        <v>95</v>
      </c>
      <c r="CS61" s="10" t="s">
        <v>96</v>
      </c>
      <c r="CT61" s="11" t="s">
        <v>97</v>
      </c>
      <c r="CU61" s="9" t="s">
        <v>92</v>
      </c>
      <c r="CV61" s="10" t="s">
        <v>93</v>
      </c>
      <c r="CW61" s="10" t="s">
        <v>94</v>
      </c>
      <c r="CX61" s="10" t="s">
        <v>95</v>
      </c>
      <c r="CY61" s="10" t="s">
        <v>96</v>
      </c>
      <c r="CZ61" s="11" t="s">
        <v>97</v>
      </c>
      <c r="DA61" s="9" t="s">
        <v>92</v>
      </c>
      <c r="DB61" s="10" t="s">
        <v>93</v>
      </c>
      <c r="DC61" s="10" t="s">
        <v>94</v>
      </c>
      <c r="DD61" s="10" t="s">
        <v>95</v>
      </c>
      <c r="DE61" s="10" t="s">
        <v>96</v>
      </c>
      <c r="DF61" s="11" t="s">
        <v>97</v>
      </c>
      <c r="DG61" s="9" t="s">
        <v>92</v>
      </c>
      <c r="DH61" s="10" t="s">
        <v>93</v>
      </c>
      <c r="DI61" s="10" t="s">
        <v>94</v>
      </c>
      <c r="DJ61" s="10" t="s">
        <v>95</v>
      </c>
      <c r="DK61" s="10" t="s">
        <v>96</v>
      </c>
      <c r="DL61" s="11" t="s">
        <v>97</v>
      </c>
      <c r="DM61" s="9" t="s">
        <v>92</v>
      </c>
      <c r="DN61" s="10" t="s">
        <v>93</v>
      </c>
      <c r="DO61" s="10" t="s">
        <v>94</v>
      </c>
      <c r="DP61" s="10" t="s">
        <v>95</v>
      </c>
      <c r="DQ61" s="10" t="s">
        <v>96</v>
      </c>
      <c r="DR61" s="11" t="s">
        <v>97</v>
      </c>
      <c r="DS61" s="9" t="s">
        <v>92</v>
      </c>
      <c r="DT61" s="10" t="s">
        <v>93</v>
      </c>
      <c r="DU61" s="10" t="s">
        <v>94</v>
      </c>
      <c r="DV61" s="10" t="s">
        <v>95</v>
      </c>
      <c r="DW61" s="10" t="s">
        <v>96</v>
      </c>
      <c r="DX61" s="11" t="s">
        <v>97</v>
      </c>
    </row>
    <row r="62" spans="1:128" ht="15.5" thickBot="1">
      <c r="A62" s="404" t="s">
        <v>98</v>
      </c>
      <c r="B62" s="405"/>
      <c r="C62" s="12" t="s">
        <v>99</v>
      </c>
      <c r="D62" s="13" t="s">
        <v>99</v>
      </c>
      <c r="E62" s="13" t="s">
        <v>99</v>
      </c>
      <c r="F62" s="13" t="s">
        <v>99</v>
      </c>
      <c r="G62" s="13" t="s">
        <v>99</v>
      </c>
      <c r="H62" s="14" t="s">
        <v>100</v>
      </c>
      <c r="I62" s="12" t="s">
        <v>99</v>
      </c>
      <c r="J62" s="13" t="s">
        <v>99</v>
      </c>
      <c r="K62" s="13" t="s">
        <v>99</v>
      </c>
      <c r="L62" s="13" t="s">
        <v>99</v>
      </c>
      <c r="M62" s="13" t="s">
        <v>99</v>
      </c>
      <c r="N62" s="14" t="s">
        <v>100</v>
      </c>
      <c r="O62" s="12" t="s">
        <v>99</v>
      </c>
      <c r="P62" s="13" t="s">
        <v>99</v>
      </c>
      <c r="Q62" s="13" t="s">
        <v>99</v>
      </c>
      <c r="R62" s="13" t="s">
        <v>99</v>
      </c>
      <c r="S62" s="13" t="s">
        <v>99</v>
      </c>
      <c r="T62" s="14" t="s">
        <v>100</v>
      </c>
      <c r="U62" s="12" t="s">
        <v>99</v>
      </c>
      <c r="V62" s="13" t="s">
        <v>99</v>
      </c>
      <c r="W62" s="13" t="s">
        <v>99</v>
      </c>
      <c r="X62" s="13" t="s">
        <v>99</v>
      </c>
      <c r="Y62" s="13" t="s">
        <v>99</v>
      </c>
      <c r="Z62" s="14" t="s">
        <v>100</v>
      </c>
      <c r="AA62" s="12" t="s">
        <v>99</v>
      </c>
      <c r="AB62" s="13" t="s">
        <v>99</v>
      </c>
      <c r="AC62" s="13" t="s">
        <v>99</v>
      </c>
      <c r="AD62" s="13" t="s">
        <v>99</v>
      </c>
      <c r="AE62" s="13" t="s">
        <v>99</v>
      </c>
      <c r="AF62" s="14" t="s">
        <v>100</v>
      </c>
      <c r="AG62" s="12" t="s">
        <v>99</v>
      </c>
      <c r="AH62" s="13" t="s">
        <v>99</v>
      </c>
      <c r="AI62" s="13" t="s">
        <v>99</v>
      </c>
      <c r="AJ62" s="13" t="s">
        <v>99</v>
      </c>
      <c r="AK62" s="13" t="s">
        <v>99</v>
      </c>
      <c r="AL62" s="14" t="s">
        <v>100</v>
      </c>
      <c r="AM62" s="12" t="s">
        <v>99</v>
      </c>
      <c r="AN62" s="13" t="s">
        <v>99</v>
      </c>
      <c r="AO62" s="13" t="s">
        <v>99</v>
      </c>
      <c r="AP62" s="13" t="s">
        <v>99</v>
      </c>
      <c r="AQ62" s="13" t="s">
        <v>99</v>
      </c>
      <c r="AR62" s="14" t="s">
        <v>100</v>
      </c>
      <c r="AS62" s="12" t="s">
        <v>99</v>
      </c>
      <c r="AT62" s="13" t="s">
        <v>99</v>
      </c>
      <c r="AU62" s="13" t="s">
        <v>99</v>
      </c>
      <c r="AV62" s="13" t="s">
        <v>99</v>
      </c>
      <c r="AW62" s="13" t="s">
        <v>99</v>
      </c>
      <c r="AX62" s="14" t="s">
        <v>100</v>
      </c>
      <c r="AY62" s="12" t="s">
        <v>99</v>
      </c>
      <c r="AZ62" s="13" t="s">
        <v>99</v>
      </c>
      <c r="BA62" s="13" t="s">
        <v>99</v>
      </c>
      <c r="BB62" s="13" t="s">
        <v>99</v>
      </c>
      <c r="BC62" s="13" t="s">
        <v>99</v>
      </c>
      <c r="BD62" s="14" t="s">
        <v>100</v>
      </c>
      <c r="BE62" s="12" t="s">
        <v>99</v>
      </c>
      <c r="BF62" s="13" t="s">
        <v>99</v>
      </c>
      <c r="BG62" s="13" t="s">
        <v>99</v>
      </c>
      <c r="BH62" s="13" t="s">
        <v>99</v>
      </c>
      <c r="BI62" s="13" t="s">
        <v>99</v>
      </c>
      <c r="BJ62" s="14" t="s">
        <v>100</v>
      </c>
      <c r="BK62" s="12" t="s">
        <v>99</v>
      </c>
      <c r="BL62" s="13" t="s">
        <v>99</v>
      </c>
      <c r="BM62" s="13" t="s">
        <v>99</v>
      </c>
      <c r="BN62" s="13" t="s">
        <v>99</v>
      </c>
      <c r="BO62" s="13" t="s">
        <v>99</v>
      </c>
      <c r="BP62" s="14" t="s">
        <v>100</v>
      </c>
      <c r="BQ62" s="12" t="s">
        <v>99</v>
      </c>
      <c r="BR62" s="13" t="s">
        <v>99</v>
      </c>
      <c r="BS62" s="13" t="s">
        <v>99</v>
      </c>
      <c r="BT62" s="13" t="s">
        <v>99</v>
      </c>
      <c r="BU62" s="13" t="s">
        <v>99</v>
      </c>
      <c r="BV62" s="14" t="s">
        <v>100</v>
      </c>
      <c r="BW62" s="12" t="s">
        <v>99</v>
      </c>
      <c r="BX62" s="13" t="s">
        <v>99</v>
      </c>
      <c r="BY62" s="13" t="s">
        <v>99</v>
      </c>
      <c r="BZ62" s="13" t="s">
        <v>99</v>
      </c>
      <c r="CA62" s="13" t="s">
        <v>99</v>
      </c>
      <c r="CB62" s="14" t="s">
        <v>100</v>
      </c>
      <c r="CC62" s="12" t="s">
        <v>99</v>
      </c>
      <c r="CD62" s="13" t="s">
        <v>99</v>
      </c>
      <c r="CE62" s="13" t="s">
        <v>99</v>
      </c>
      <c r="CF62" s="13" t="s">
        <v>99</v>
      </c>
      <c r="CG62" s="13" t="s">
        <v>99</v>
      </c>
      <c r="CH62" s="14" t="s">
        <v>100</v>
      </c>
      <c r="CI62" s="12" t="s">
        <v>99</v>
      </c>
      <c r="CJ62" s="13" t="s">
        <v>99</v>
      </c>
      <c r="CK62" s="13" t="s">
        <v>99</v>
      </c>
      <c r="CL62" s="13" t="s">
        <v>99</v>
      </c>
      <c r="CM62" s="13" t="s">
        <v>99</v>
      </c>
      <c r="CN62" s="14" t="s">
        <v>100</v>
      </c>
      <c r="CO62" s="12" t="s">
        <v>99</v>
      </c>
      <c r="CP62" s="13" t="s">
        <v>99</v>
      </c>
      <c r="CQ62" s="13" t="s">
        <v>99</v>
      </c>
      <c r="CR62" s="13" t="s">
        <v>99</v>
      </c>
      <c r="CS62" s="13" t="s">
        <v>99</v>
      </c>
      <c r="CT62" s="14" t="s">
        <v>100</v>
      </c>
      <c r="CU62" s="12" t="s">
        <v>99</v>
      </c>
      <c r="CV62" s="13" t="s">
        <v>99</v>
      </c>
      <c r="CW62" s="13" t="s">
        <v>99</v>
      </c>
      <c r="CX62" s="13" t="s">
        <v>99</v>
      </c>
      <c r="CY62" s="13" t="s">
        <v>99</v>
      </c>
      <c r="CZ62" s="14" t="s">
        <v>100</v>
      </c>
      <c r="DA62" s="12" t="s">
        <v>99</v>
      </c>
      <c r="DB62" s="13" t="s">
        <v>99</v>
      </c>
      <c r="DC62" s="13" t="s">
        <v>99</v>
      </c>
      <c r="DD62" s="13" t="s">
        <v>99</v>
      </c>
      <c r="DE62" s="13" t="s">
        <v>99</v>
      </c>
      <c r="DF62" s="14" t="s">
        <v>100</v>
      </c>
      <c r="DG62" s="12" t="s">
        <v>99</v>
      </c>
      <c r="DH62" s="13" t="s">
        <v>99</v>
      </c>
      <c r="DI62" s="13" t="s">
        <v>99</v>
      </c>
      <c r="DJ62" s="13" t="s">
        <v>99</v>
      </c>
      <c r="DK62" s="13" t="s">
        <v>99</v>
      </c>
      <c r="DL62" s="14" t="s">
        <v>100</v>
      </c>
      <c r="DM62" s="12" t="s">
        <v>99</v>
      </c>
      <c r="DN62" s="13" t="s">
        <v>99</v>
      </c>
      <c r="DO62" s="13" t="s">
        <v>99</v>
      </c>
      <c r="DP62" s="13" t="s">
        <v>99</v>
      </c>
      <c r="DQ62" s="13" t="s">
        <v>99</v>
      </c>
      <c r="DR62" s="14" t="s">
        <v>100</v>
      </c>
      <c r="DS62" s="12" t="s">
        <v>99</v>
      </c>
      <c r="DT62" s="13" t="s">
        <v>99</v>
      </c>
      <c r="DU62" s="13" t="s">
        <v>99</v>
      </c>
      <c r="DV62" s="13" t="s">
        <v>99</v>
      </c>
      <c r="DW62" s="13" t="s">
        <v>99</v>
      </c>
      <c r="DX62" s="14" t="s">
        <v>100</v>
      </c>
    </row>
    <row r="63" spans="1:128" ht="16" thickTop="1" thickBot="1">
      <c r="A63" s="156">
        <v>1</v>
      </c>
      <c r="B63" s="157"/>
      <c r="C63" s="160">
        <v>95</v>
      </c>
      <c r="D63" s="161">
        <v>80</v>
      </c>
      <c r="E63" s="161">
        <v>65</v>
      </c>
      <c r="F63" s="161">
        <v>45</v>
      </c>
      <c r="G63" s="161">
        <v>20</v>
      </c>
      <c r="H63" s="162">
        <v>20</v>
      </c>
      <c r="I63" s="160">
        <v>95</v>
      </c>
      <c r="J63" s="161">
        <v>80</v>
      </c>
      <c r="K63" s="161">
        <v>65</v>
      </c>
      <c r="L63" s="161">
        <v>45</v>
      </c>
      <c r="M63" s="161">
        <v>20</v>
      </c>
      <c r="N63" s="162">
        <v>20</v>
      </c>
      <c r="O63" s="160">
        <v>95</v>
      </c>
      <c r="P63" s="161">
        <v>80</v>
      </c>
      <c r="Q63" s="161">
        <v>65</v>
      </c>
      <c r="R63" s="161">
        <v>45</v>
      </c>
      <c r="S63" s="161">
        <v>20</v>
      </c>
      <c r="T63" s="162">
        <v>20</v>
      </c>
      <c r="U63" s="160">
        <v>95</v>
      </c>
      <c r="V63" s="161">
        <v>80</v>
      </c>
      <c r="W63" s="161">
        <v>65</v>
      </c>
      <c r="X63" s="161">
        <v>45</v>
      </c>
      <c r="Y63" s="161">
        <v>20</v>
      </c>
      <c r="Z63" s="162">
        <v>20</v>
      </c>
      <c r="AA63" s="160">
        <v>95</v>
      </c>
      <c r="AB63" s="161">
        <v>80</v>
      </c>
      <c r="AC63" s="161">
        <v>65</v>
      </c>
      <c r="AD63" s="161">
        <v>45</v>
      </c>
      <c r="AE63" s="161">
        <v>20</v>
      </c>
      <c r="AF63" s="162">
        <v>20</v>
      </c>
      <c r="AG63" s="160">
        <v>95</v>
      </c>
      <c r="AH63" s="161">
        <v>80</v>
      </c>
      <c r="AI63" s="161">
        <v>65</v>
      </c>
      <c r="AJ63" s="161">
        <v>45</v>
      </c>
      <c r="AK63" s="161">
        <v>20</v>
      </c>
      <c r="AL63" s="162">
        <v>20</v>
      </c>
      <c r="AM63" s="160">
        <v>95</v>
      </c>
      <c r="AN63" s="161">
        <v>80</v>
      </c>
      <c r="AO63" s="161">
        <v>65</v>
      </c>
      <c r="AP63" s="161">
        <v>45</v>
      </c>
      <c r="AQ63" s="161">
        <v>20</v>
      </c>
      <c r="AR63" s="162">
        <v>20</v>
      </c>
      <c r="AS63" s="160">
        <v>95</v>
      </c>
      <c r="AT63" s="161">
        <v>80</v>
      </c>
      <c r="AU63" s="161">
        <v>65</v>
      </c>
      <c r="AV63" s="161">
        <v>45</v>
      </c>
      <c r="AW63" s="161">
        <v>20</v>
      </c>
      <c r="AX63" s="162">
        <v>20</v>
      </c>
      <c r="AY63" s="160">
        <v>95</v>
      </c>
      <c r="AZ63" s="161">
        <v>80</v>
      </c>
      <c r="BA63" s="161">
        <v>65</v>
      </c>
      <c r="BB63" s="161">
        <v>45</v>
      </c>
      <c r="BC63" s="161">
        <v>20</v>
      </c>
      <c r="BD63" s="162">
        <v>20</v>
      </c>
      <c r="BE63" s="160">
        <v>95</v>
      </c>
      <c r="BF63" s="161">
        <v>80</v>
      </c>
      <c r="BG63" s="161">
        <v>65</v>
      </c>
      <c r="BH63" s="161">
        <v>45</v>
      </c>
      <c r="BI63" s="161">
        <v>20</v>
      </c>
      <c r="BJ63" s="162">
        <v>20</v>
      </c>
      <c r="BK63" s="160">
        <v>95</v>
      </c>
      <c r="BL63" s="161">
        <v>80</v>
      </c>
      <c r="BM63" s="161">
        <v>65</v>
      </c>
      <c r="BN63" s="161">
        <v>45</v>
      </c>
      <c r="BO63" s="161">
        <v>20</v>
      </c>
      <c r="BP63" s="162">
        <v>20</v>
      </c>
      <c r="BQ63" s="160">
        <v>95</v>
      </c>
      <c r="BR63" s="161">
        <v>80</v>
      </c>
      <c r="BS63" s="161">
        <v>65</v>
      </c>
      <c r="BT63" s="161">
        <v>45</v>
      </c>
      <c r="BU63" s="161">
        <v>20</v>
      </c>
      <c r="BV63" s="162">
        <v>20</v>
      </c>
      <c r="BW63" s="160">
        <v>95</v>
      </c>
      <c r="BX63" s="161">
        <v>80</v>
      </c>
      <c r="BY63" s="161">
        <v>65</v>
      </c>
      <c r="BZ63" s="161">
        <v>45</v>
      </c>
      <c r="CA63" s="161">
        <v>20</v>
      </c>
      <c r="CB63" s="162">
        <v>20</v>
      </c>
      <c r="CC63" s="160">
        <v>95</v>
      </c>
      <c r="CD63" s="161">
        <v>80</v>
      </c>
      <c r="CE63" s="161">
        <v>65</v>
      </c>
      <c r="CF63" s="161">
        <v>45</v>
      </c>
      <c r="CG63" s="161">
        <v>20</v>
      </c>
      <c r="CH63" s="162">
        <v>20</v>
      </c>
      <c r="CI63" s="160">
        <v>95</v>
      </c>
      <c r="CJ63" s="161">
        <v>80</v>
      </c>
      <c r="CK63" s="161">
        <v>65</v>
      </c>
      <c r="CL63" s="161">
        <v>45</v>
      </c>
      <c r="CM63" s="161">
        <v>20</v>
      </c>
      <c r="CN63" s="162">
        <v>20</v>
      </c>
      <c r="CO63" s="160">
        <v>95</v>
      </c>
      <c r="CP63" s="161">
        <v>80</v>
      </c>
      <c r="CQ63" s="161">
        <v>65</v>
      </c>
      <c r="CR63" s="161">
        <v>45</v>
      </c>
      <c r="CS63" s="161">
        <v>20</v>
      </c>
      <c r="CT63" s="162">
        <v>20</v>
      </c>
      <c r="CU63" s="160">
        <v>95</v>
      </c>
      <c r="CV63" s="161">
        <v>80</v>
      </c>
      <c r="CW63" s="161">
        <v>65</v>
      </c>
      <c r="CX63" s="161">
        <v>45</v>
      </c>
      <c r="CY63" s="161">
        <v>20</v>
      </c>
      <c r="CZ63" s="162">
        <v>20</v>
      </c>
      <c r="DA63" s="160">
        <v>95</v>
      </c>
      <c r="DB63" s="161">
        <v>80</v>
      </c>
      <c r="DC63" s="161">
        <v>65</v>
      </c>
      <c r="DD63" s="161">
        <v>45</v>
      </c>
      <c r="DE63" s="161">
        <v>20</v>
      </c>
      <c r="DF63" s="162">
        <v>20</v>
      </c>
      <c r="DG63" s="160">
        <v>95</v>
      </c>
      <c r="DH63" s="161">
        <v>80</v>
      </c>
      <c r="DI63" s="161">
        <v>65</v>
      </c>
      <c r="DJ63" s="161">
        <v>45</v>
      </c>
      <c r="DK63" s="161">
        <v>20</v>
      </c>
      <c r="DL63" s="162">
        <v>20</v>
      </c>
      <c r="DM63" s="160">
        <v>95</v>
      </c>
      <c r="DN63" s="161">
        <v>80</v>
      </c>
      <c r="DO63" s="161">
        <v>65</v>
      </c>
      <c r="DP63" s="161">
        <v>45</v>
      </c>
      <c r="DQ63" s="161">
        <v>20</v>
      </c>
      <c r="DR63" s="162">
        <v>20</v>
      </c>
      <c r="DS63" s="160">
        <v>95</v>
      </c>
      <c r="DT63" s="161">
        <v>80</v>
      </c>
      <c r="DU63" s="161">
        <v>65</v>
      </c>
      <c r="DV63" s="161">
        <v>45</v>
      </c>
      <c r="DW63" s="161">
        <v>20</v>
      </c>
      <c r="DX63" s="162">
        <v>20</v>
      </c>
    </row>
    <row r="64" spans="1:128" ht="15.5" thickBot="1">
      <c r="A64" s="28">
        <v>2</v>
      </c>
      <c r="B64" s="158"/>
      <c r="C64" s="28">
        <v>95</v>
      </c>
      <c r="D64" s="44">
        <v>85</v>
      </c>
      <c r="E64" s="44">
        <v>75</v>
      </c>
      <c r="F64" s="44">
        <v>55</v>
      </c>
      <c r="G64" s="44">
        <v>20</v>
      </c>
      <c r="H64" s="45">
        <v>20</v>
      </c>
      <c r="I64" s="28">
        <v>95</v>
      </c>
      <c r="J64" s="44">
        <v>85</v>
      </c>
      <c r="K64" s="44">
        <v>75</v>
      </c>
      <c r="L64" s="44">
        <v>55</v>
      </c>
      <c r="M64" s="44">
        <v>20</v>
      </c>
      <c r="N64" s="45">
        <v>20</v>
      </c>
      <c r="O64" s="28">
        <v>95</v>
      </c>
      <c r="P64" s="44">
        <v>85</v>
      </c>
      <c r="Q64" s="44">
        <v>75</v>
      </c>
      <c r="R64" s="44">
        <v>55</v>
      </c>
      <c r="S64" s="44">
        <v>20</v>
      </c>
      <c r="T64" s="45">
        <v>20</v>
      </c>
      <c r="U64" s="28">
        <v>95</v>
      </c>
      <c r="V64" s="44">
        <v>85</v>
      </c>
      <c r="W64" s="44">
        <v>75</v>
      </c>
      <c r="X64" s="44">
        <v>55</v>
      </c>
      <c r="Y64" s="44">
        <v>20</v>
      </c>
      <c r="Z64" s="45">
        <v>20</v>
      </c>
      <c r="AA64" s="28">
        <v>95</v>
      </c>
      <c r="AB64" s="44">
        <v>85</v>
      </c>
      <c r="AC64" s="44">
        <v>75</v>
      </c>
      <c r="AD64" s="44">
        <v>55</v>
      </c>
      <c r="AE64" s="44">
        <v>20</v>
      </c>
      <c r="AF64" s="45">
        <v>20</v>
      </c>
      <c r="AG64" s="28">
        <v>95</v>
      </c>
      <c r="AH64" s="44">
        <v>85</v>
      </c>
      <c r="AI64" s="44">
        <v>75</v>
      </c>
      <c r="AJ64" s="44">
        <v>55</v>
      </c>
      <c r="AK64" s="44">
        <v>20</v>
      </c>
      <c r="AL64" s="45">
        <v>20</v>
      </c>
      <c r="AM64" s="28">
        <v>95</v>
      </c>
      <c r="AN64" s="44">
        <v>85</v>
      </c>
      <c r="AO64" s="44">
        <v>75</v>
      </c>
      <c r="AP64" s="44">
        <v>55</v>
      </c>
      <c r="AQ64" s="44">
        <v>20</v>
      </c>
      <c r="AR64" s="45">
        <v>20</v>
      </c>
      <c r="AS64" s="28">
        <v>95</v>
      </c>
      <c r="AT64" s="44">
        <v>85</v>
      </c>
      <c r="AU64" s="44">
        <v>75</v>
      </c>
      <c r="AV64" s="44">
        <v>55</v>
      </c>
      <c r="AW64" s="44">
        <v>20</v>
      </c>
      <c r="AX64" s="45">
        <v>20</v>
      </c>
      <c r="AY64" s="28">
        <v>95</v>
      </c>
      <c r="AZ64" s="44">
        <v>85</v>
      </c>
      <c r="BA64" s="44">
        <v>75</v>
      </c>
      <c r="BB64" s="44">
        <v>55</v>
      </c>
      <c r="BC64" s="44">
        <v>20</v>
      </c>
      <c r="BD64" s="45">
        <v>20</v>
      </c>
      <c r="BE64" s="28">
        <v>95</v>
      </c>
      <c r="BF64" s="44">
        <v>85</v>
      </c>
      <c r="BG64" s="44">
        <v>75</v>
      </c>
      <c r="BH64" s="44">
        <v>55</v>
      </c>
      <c r="BI64" s="44">
        <v>20</v>
      </c>
      <c r="BJ64" s="45">
        <v>20</v>
      </c>
      <c r="BK64" s="28">
        <v>95</v>
      </c>
      <c r="BL64" s="44">
        <v>85</v>
      </c>
      <c r="BM64" s="44">
        <v>75</v>
      </c>
      <c r="BN64" s="44">
        <v>55</v>
      </c>
      <c r="BO64" s="44">
        <v>20</v>
      </c>
      <c r="BP64" s="45">
        <v>20</v>
      </c>
      <c r="BQ64" s="28">
        <v>95</v>
      </c>
      <c r="BR64" s="44">
        <v>85</v>
      </c>
      <c r="BS64" s="44">
        <v>75</v>
      </c>
      <c r="BT64" s="44">
        <v>55</v>
      </c>
      <c r="BU64" s="44">
        <v>20</v>
      </c>
      <c r="BV64" s="45">
        <v>20</v>
      </c>
      <c r="BW64" s="28">
        <v>95</v>
      </c>
      <c r="BX64" s="44">
        <v>85</v>
      </c>
      <c r="BY64" s="44">
        <v>75</v>
      </c>
      <c r="BZ64" s="44">
        <v>55</v>
      </c>
      <c r="CA64" s="44">
        <v>20</v>
      </c>
      <c r="CB64" s="45">
        <v>20</v>
      </c>
      <c r="CC64" s="28">
        <v>95</v>
      </c>
      <c r="CD64" s="44">
        <v>85</v>
      </c>
      <c r="CE64" s="44">
        <v>75</v>
      </c>
      <c r="CF64" s="44">
        <v>55</v>
      </c>
      <c r="CG64" s="44">
        <v>20</v>
      </c>
      <c r="CH64" s="45">
        <v>20</v>
      </c>
      <c r="CI64" s="28">
        <v>95</v>
      </c>
      <c r="CJ64" s="44">
        <v>85</v>
      </c>
      <c r="CK64" s="44">
        <v>75</v>
      </c>
      <c r="CL64" s="44">
        <v>55</v>
      </c>
      <c r="CM64" s="44">
        <v>20</v>
      </c>
      <c r="CN64" s="45">
        <v>20</v>
      </c>
      <c r="CO64" s="28">
        <v>95</v>
      </c>
      <c r="CP64" s="44">
        <v>85</v>
      </c>
      <c r="CQ64" s="44">
        <v>75</v>
      </c>
      <c r="CR64" s="44">
        <v>55</v>
      </c>
      <c r="CS64" s="44">
        <v>20</v>
      </c>
      <c r="CT64" s="45">
        <v>20</v>
      </c>
      <c r="CU64" s="28">
        <v>95</v>
      </c>
      <c r="CV64" s="44">
        <v>85</v>
      </c>
      <c r="CW64" s="44">
        <v>75</v>
      </c>
      <c r="CX64" s="44">
        <v>55</v>
      </c>
      <c r="CY64" s="44">
        <v>20</v>
      </c>
      <c r="CZ64" s="45">
        <v>20</v>
      </c>
      <c r="DA64" s="28">
        <v>95</v>
      </c>
      <c r="DB64" s="44">
        <v>85</v>
      </c>
      <c r="DC64" s="44">
        <v>75</v>
      </c>
      <c r="DD64" s="44">
        <v>55</v>
      </c>
      <c r="DE64" s="44">
        <v>20</v>
      </c>
      <c r="DF64" s="45">
        <v>20</v>
      </c>
      <c r="DG64" s="28">
        <v>95</v>
      </c>
      <c r="DH64" s="44">
        <v>85</v>
      </c>
      <c r="DI64" s="44">
        <v>75</v>
      </c>
      <c r="DJ64" s="44">
        <v>55</v>
      </c>
      <c r="DK64" s="44">
        <v>20</v>
      </c>
      <c r="DL64" s="45">
        <v>20</v>
      </c>
      <c r="DM64" s="28">
        <v>95</v>
      </c>
      <c r="DN64" s="44">
        <v>85</v>
      </c>
      <c r="DO64" s="44">
        <v>75</v>
      </c>
      <c r="DP64" s="44">
        <v>55</v>
      </c>
      <c r="DQ64" s="44">
        <v>20</v>
      </c>
      <c r="DR64" s="45">
        <v>20</v>
      </c>
      <c r="DS64" s="28">
        <v>95</v>
      </c>
      <c r="DT64" s="44">
        <v>85</v>
      </c>
      <c r="DU64" s="44">
        <v>75</v>
      </c>
      <c r="DV64" s="44">
        <v>55</v>
      </c>
      <c r="DW64" s="44">
        <v>20</v>
      </c>
      <c r="DX64" s="45">
        <v>20</v>
      </c>
    </row>
    <row r="65" spans="1:128" ht="15.5" thickBot="1">
      <c r="A65" s="33">
        <v>3</v>
      </c>
      <c r="B65" s="159"/>
      <c r="C65" s="33">
        <v>90</v>
      </c>
      <c r="D65" s="46">
        <v>75</v>
      </c>
      <c r="E65" s="46">
        <v>50</v>
      </c>
      <c r="F65" s="46">
        <v>35</v>
      </c>
      <c r="G65" s="46">
        <v>20</v>
      </c>
      <c r="H65" s="47">
        <v>20</v>
      </c>
      <c r="I65" s="33">
        <v>90</v>
      </c>
      <c r="J65" s="46">
        <v>75</v>
      </c>
      <c r="K65" s="46">
        <v>50</v>
      </c>
      <c r="L65" s="46">
        <v>35</v>
      </c>
      <c r="M65" s="46">
        <v>20</v>
      </c>
      <c r="N65" s="47">
        <v>20</v>
      </c>
      <c r="O65" s="33">
        <v>90</v>
      </c>
      <c r="P65" s="46">
        <v>75</v>
      </c>
      <c r="Q65" s="46">
        <v>50</v>
      </c>
      <c r="R65" s="46">
        <v>35</v>
      </c>
      <c r="S65" s="46">
        <v>20</v>
      </c>
      <c r="T65" s="47">
        <v>20</v>
      </c>
      <c r="U65" s="33">
        <v>90</v>
      </c>
      <c r="V65" s="46">
        <v>75</v>
      </c>
      <c r="W65" s="46">
        <v>50</v>
      </c>
      <c r="X65" s="46">
        <v>35</v>
      </c>
      <c r="Y65" s="46">
        <v>20</v>
      </c>
      <c r="Z65" s="47">
        <v>20</v>
      </c>
      <c r="AA65" s="33">
        <v>90</v>
      </c>
      <c r="AB65" s="46">
        <v>75</v>
      </c>
      <c r="AC65" s="46">
        <v>50</v>
      </c>
      <c r="AD65" s="46">
        <v>35</v>
      </c>
      <c r="AE65" s="46">
        <v>20</v>
      </c>
      <c r="AF65" s="47">
        <v>20</v>
      </c>
      <c r="AG65" s="33">
        <v>90</v>
      </c>
      <c r="AH65" s="46">
        <v>75</v>
      </c>
      <c r="AI65" s="46">
        <v>50</v>
      </c>
      <c r="AJ65" s="46">
        <v>35</v>
      </c>
      <c r="AK65" s="46">
        <v>20</v>
      </c>
      <c r="AL65" s="47">
        <v>20</v>
      </c>
      <c r="AM65" s="33">
        <v>90</v>
      </c>
      <c r="AN65" s="46">
        <v>75</v>
      </c>
      <c r="AO65" s="46">
        <v>50</v>
      </c>
      <c r="AP65" s="46">
        <v>35</v>
      </c>
      <c r="AQ65" s="46">
        <v>20</v>
      </c>
      <c r="AR65" s="47">
        <v>20</v>
      </c>
      <c r="AS65" s="33">
        <v>90</v>
      </c>
      <c r="AT65" s="46">
        <v>75</v>
      </c>
      <c r="AU65" s="46">
        <v>50</v>
      </c>
      <c r="AV65" s="46">
        <v>35</v>
      </c>
      <c r="AW65" s="46">
        <v>20</v>
      </c>
      <c r="AX65" s="47">
        <v>20</v>
      </c>
      <c r="AY65" s="33">
        <v>90</v>
      </c>
      <c r="AZ65" s="46">
        <v>75</v>
      </c>
      <c r="BA65" s="46">
        <v>50</v>
      </c>
      <c r="BB65" s="46">
        <v>35</v>
      </c>
      <c r="BC65" s="46">
        <v>20</v>
      </c>
      <c r="BD65" s="47">
        <v>20</v>
      </c>
      <c r="BE65" s="33">
        <v>90</v>
      </c>
      <c r="BF65" s="46">
        <v>75</v>
      </c>
      <c r="BG65" s="46">
        <v>50</v>
      </c>
      <c r="BH65" s="46">
        <v>35</v>
      </c>
      <c r="BI65" s="46">
        <v>20</v>
      </c>
      <c r="BJ65" s="47">
        <v>20</v>
      </c>
      <c r="BK65" s="33">
        <v>90</v>
      </c>
      <c r="BL65" s="46">
        <v>75</v>
      </c>
      <c r="BM65" s="46">
        <v>50</v>
      </c>
      <c r="BN65" s="46">
        <v>35</v>
      </c>
      <c r="BO65" s="46">
        <v>20</v>
      </c>
      <c r="BP65" s="47">
        <v>20</v>
      </c>
      <c r="BQ65" s="33">
        <v>90</v>
      </c>
      <c r="BR65" s="46">
        <v>75</v>
      </c>
      <c r="BS65" s="46">
        <v>50</v>
      </c>
      <c r="BT65" s="46">
        <v>35</v>
      </c>
      <c r="BU65" s="46">
        <v>20</v>
      </c>
      <c r="BV65" s="47">
        <v>20</v>
      </c>
      <c r="BW65" s="33">
        <v>90</v>
      </c>
      <c r="BX65" s="46">
        <v>75</v>
      </c>
      <c r="BY65" s="46">
        <v>50</v>
      </c>
      <c r="BZ65" s="46">
        <v>35</v>
      </c>
      <c r="CA65" s="46">
        <v>20</v>
      </c>
      <c r="CB65" s="47">
        <v>20</v>
      </c>
      <c r="CC65" s="33">
        <v>90</v>
      </c>
      <c r="CD65" s="46">
        <v>75</v>
      </c>
      <c r="CE65" s="46">
        <v>50</v>
      </c>
      <c r="CF65" s="46">
        <v>35</v>
      </c>
      <c r="CG65" s="46">
        <v>20</v>
      </c>
      <c r="CH65" s="47">
        <v>20</v>
      </c>
      <c r="CI65" s="33">
        <v>90</v>
      </c>
      <c r="CJ65" s="46">
        <v>75</v>
      </c>
      <c r="CK65" s="46">
        <v>50</v>
      </c>
      <c r="CL65" s="46">
        <v>35</v>
      </c>
      <c r="CM65" s="46">
        <v>20</v>
      </c>
      <c r="CN65" s="47">
        <v>20</v>
      </c>
      <c r="CO65" s="33">
        <v>90</v>
      </c>
      <c r="CP65" s="46">
        <v>75</v>
      </c>
      <c r="CQ65" s="46">
        <v>50</v>
      </c>
      <c r="CR65" s="46">
        <v>35</v>
      </c>
      <c r="CS65" s="46">
        <v>20</v>
      </c>
      <c r="CT65" s="47">
        <v>20</v>
      </c>
      <c r="CU65" s="33">
        <v>90</v>
      </c>
      <c r="CV65" s="46">
        <v>75</v>
      </c>
      <c r="CW65" s="46">
        <v>50</v>
      </c>
      <c r="CX65" s="46">
        <v>35</v>
      </c>
      <c r="CY65" s="46">
        <v>20</v>
      </c>
      <c r="CZ65" s="47">
        <v>20</v>
      </c>
      <c r="DA65" s="33">
        <v>90</v>
      </c>
      <c r="DB65" s="46">
        <v>75</v>
      </c>
      <c r="DC65" s="46">
        <v>50</v>
      </c>
      <c r="DD65" s="46">
        <v>35</v>
      </c>
      <c r="DE65" s="46">
        <v>20</v>
      </c>
      <c r="DF65" s="47">
        <v>20</v>
      </c>
      <c r="DG65" s="33">
        <v>90</v>
      </c>
      <c r="DH65" s="46">
        <v>75</v>
      </c>
      <c r="DI65" s="46">
        <v>50</v>
      </c>
      <c r="DJ65" s="46">
        <v>35</v>
      </c>
      <c r="DK65" s="46">
        <v>20</v>
      </c>
      <c r="DL65" s="47">
        <v>20</v>
      </c>
      <c r="DM65" s="33">
        <v>90</v>
      </c>
      <c r="DN65" s="46">
        <v>75</v>
      </c>
      <c r="DO65" s="46">
        <v>50</v>
      </c>
      <c r="DP65" s="46">
        <v>35</v>
      </c>
      <c r="DQ65" s="46">
        <v>20</v>
      </c>
      <c r="DR65" s="47">
        <v>20</v>
      </c>
      <c r="DS65" s="33">
        <v>90</v>
      </c>
      <c r="DT65" s="46">
        <v>75</v>
      </c>
      <c r="DU65" s="46">
        <v>50</v>
      </c>
      <c r="DV65" s="46">
        <v>35</v>
      </c>
      <c r="DW65" s="46">
        <v>20</v>
      </c>
      <c r="DX65" s="47">
        <v>20</v>
      </c>
    </row>
    <row r="66" spans="1:128" ht="15.5" thickBot="1">
      <c r="A66" s="33">
        <v>4</v>
      </c>
      <c r="B66" s="159"/>
      <c r="C66" s="33">
        <v>90</v>
      </c>
      <c r="D66" s="46">
        <v>75</v>
      </c>
      <c r="E66" s="46">
        <v>50</v>
      </c>
      <c r="F66" s="46">
        <v>35</v>
      </c>
      <c r="G66" s="46">
        <v>20</v>
      </c>
      <c r="H66" s="47">
        <v>20</v>
      </c>
      <c r="I66" s="33">
        <v>90</v>
      </c>
      <c r="J66" s="46">
        <v>75</v>
      </c>
      <c r="K66" s="46">
        <v>50</v>
      </c>
      <c r="L66" s="46">
        <v>35</v>
      </c>
      <c r="M66" s="46">
        <v>20</v>
      </c>
      <c r="N66" s="47">
        <v>20</v>
      </c>
      <c r="O66" s="33">
        <v>90</v>
      </c>
      <c r="P66" s="46">
        <v>75</v>
      </c>
      <c r="Q66" s="46">
        <v>50</v>
      </c>
      <c r="R66" s="46">
        <v>35</v>
      </c>
      <c r="S66" s="46">
        <v>20</v>
      </c>
      <c r="T66" s="47">
        <v>20</v>
      </c>
      <c r="U66" s="33">
        <v>90</v>
      </c>
      <c r="V66" s="46">
        <v>75</v>
      </c>
      <c r="W66" s="46">
        <v>50</v>
      </c>
      <c r="X66" s="46">
        <v>35</v>
      </c>
      <c r="Y66" s="46">
        <v>20</v>
      </c>
      <c r="Z66" s="47">
        <v>20</v>
      </c>
      <c r="AA66" s="33">
        <v>90</v>
      </c>
      <c r="AB66" s="46">
        <v>75</v>
      </c>
      <c r="AC66" s="46">
        <v>50</v>
      </c>
      <c r="AD66" s="46">
        <v>35</v>
      </c>
      <c r="AE66" s="46">
        <v>20</v>
      </c>
      <c r="AF66" s="47">
        <v>20</v>
      </c>
      <c r="AG66" s="33">
        <v>90</v>
      </c>
      <c r="AH66" s="46">
        <v>75</v>
      </c>
      <c r="AI66" s="46">
        <v>50</v>
      </c>
      <c r="AJ66" s="46">
        <v>35</v>
      </c>
      <c r="AK66" s="46">
        <v>20</v>
      </c>
      <c r="AL66" s="47">
        <v>20</v>
      </c>
      <c r="AM66" s="33">
        <v>90</v>
      </c>
      <c r="AN66" s="46">
        <v>75</v>
      </c>
      <c r="AO66" s="46">
        <v>50</v>
      </c>
      <c r="AP66" s="46">
        <v>35</v>
      </c>
      <c r="AQ66" s="46">
        <v>20</v>
      </c>
      <c r="AR66" s="47">
        <v>20</v>
      </c>
      <c r="AS66" s="33">
        <v>90</v>
      </c>
      <c r="AT66" s="46">
        <v>75</v>
      </c>
      <c r="AU66" s="46">
        <v>50</v>
      </c>
      <c r="AV66" s="46">
        <v>35</v>
      </c>
      <c r="AW66" s="46">
        <v>20</v>
      </c>
      <c r="AX66" s="47">
        <v>20</v>
      </c>
      <c r="AY66" s="33">
        <v>90</v>
      </c>
      <c r="AZ66" s="46">
        <v>75</v>
      </c>
      <c r="BA66" s="46">
        <v>50</v>
      </c>
      <c r="BB66" s="46">
        <v>35</v>
      </c>
      <c r="BC66" s="46">
        <v>20</v>
      </c>
      <c r="BD66" s="47">
        <v>20</v>
      </c>
      <c r="BE66" s="33">
        <v>90</v>
      </c>
      <c r="BF66" s="46">
        <v>75</v>
      </c>
      <c r="BG66" s="46">
        <v>50</v>
      </c>
      <c r="BH66" s="46">
        <v>35</v>
      </c>
      <c r="BI66" s="46">
        <v>20</v>
      </c>
      <c r="BJ66" s="47">
        <v>20</v>
      </c>
      <c r="BK66" s="33">
        <v>90</v>
      </c>
      <c r="BL66" s="46">
        <v>75</v>
      </c>
      <c r="BM66" s="46">
        <v>50</v>
      </c>
      <c r="BN66" s="46">
        <v>35</v>
      </c>
      <c r="BO66" s="46">
        <v>20</v>
      </c>
      <c r="BP66" s="47">
        <v>20</v>
      </c>
      <c r="BQ66" s="33">
        <v>90</v>
      </c>
      <c r="BR66" s="46">
        <v>75</v>
      </c>
      <c r="BS66" s="46">
        <v>50</v>
      </c>
      <c r="BT66" s="46">
        <v>35</v>
      </c>
      <c r="BU66" s="46">
        <v>20</v>
      </c>
      <c r="BV66" s="47">
        <v>20</v>
      </c>
      <c r="BW66" s="33">
        <v>90</v>
      </c>
      <c r="BX66" s="46">
        <v>75</v>
      </c>
      <c r="BY66" s="46">
        <v>50</v>
      </c>
      <c r="BZ66" s="46">
        <v>35</v>
      </c>
      <c r="CA66" s="46">
        <v>20</v>
      </c>
      <c r="CB66" s="47">
        <v>20</v>
      </c>
      <c r="CC66" s="33">
        <v>90</v>
      </c>
      <c r="CD66" s="46">
        <v>75</v>
      </c>
      <c r="CE66" s="46">
        <v>50</v>
      </c>
      <c r="CF66" s="46">
        <v>35</v>
      </c>
      <c r="CG66" s="46">
        <v>20</v>
      </c>
      <c r="CH66" s="47">
        <v>20</v>
      </c>
      <c r="CI66" s="33">
        <v>90</v>
      </c>
      <c r="CJ66" s="46">
        <v>75</v>
      </c>
      <c r="CK66" s="46">
        <v>50</v>
      </c>
      <c r="CL66" s="46">
        <v>35</v>
      </c>
      <c r="CM66" s="46">
        <v>20</v>
      </c>
      <c r="CN66" s="47">
        <v>20</v>
      </c>
      <c r="CO66" s="33">
        <v>90</v>
      </c>
      <c r="CP66" s="46">
        <v>75</v>
      </c>
      <c r="CQ66" s="46">
        <v>50</v>
      </c>
      <c r="CR66" s="46">
        <v>35</v>
      </c>
      <c r="CS66" s="46">
        <v>20</v>
      </c>
      <c r="CT66" s="47">
        <v>20</v>
      </c>
      <c r="CU66" s="33">
        <v>90</v>
      </c>
      <c r="CV66" s="46">
        <v>75</v>
      </c>
      <c r="CW66" s="46">
        <v>50</v>
      </c>
      <c r="CX66" s="46">
        <v>35</v>
      </c>
      <c r="CY66" s="46">
        <v>20</v>
      </c>
      <c r="CZ66" s="47">
        <v>20</v>
      </c>
      <c r="DA66" s="33">
        <v>90</v>
      </c>
      <c r="DB66" s="46">
        <v>75</v>
      </c>
      <c r="DC66" s="46">
        <v>50</v>
      </c>
      <c r="DD66" s="46">
        <v>35</v>
      </c>
      <c r="DE66" s="46">
        <v>20</v>
      </c>
      <c r="DF66" s="47">
        <v>20</v>
      </c>
      <c r="DG66" s="33">
        <v>90</v>
      </c>
      <c r="DH66" s="46">
        <v>75</v>
      </c>
      <c r="DI66" s="46">
        <v>50</v>
      </c>
      <c r="DJ66" s="46">
        <v>35</v>
      </c>
      <c r="DK66" s="46">
        <v>20</v>
      </c>
      <c r="DL66" s="47">
        <v>20</v>
      </c>
      <c r="DM66" s="33">
        <v>90</v>
      </c>
      <c r="DN66" s="46">
        <v>75</v>
      </c>
      <c r="DO66" s="46">
        <v>50</v>
      </c>
      <c r="DP66" s="46">
        <v>35</v>
      </c>
      <c r="DQ66" s="46">
        <v>20</v>
      </c>
      <c r="DR66" s="47">
        <v>20</v>
      </c>
      <c r="DS66" s="33">
        <v>90</v>
      </c>
      <c r="DT66" s="46">
        <v>75</v>
      </c>
      <c r="DU66" s="46">
        <v>50</v>
      </c>
      <c r="DV66" s="46">
        <v>35</v>
      </c>
      <c r="DW66" s="46">
        <v>20</v>
      </c>
      <c r="DX66" s="47">
        <v>20</v>
      </c>
    </row>
    <row r="67" spans="1:128" ht="15.5" thickBot="1">
      <c r="A67" s="33">
        <v>5</v>
      </c>
      <c r="B67" s="159"/>
      <c r="C67" s="33">
        <v>90</v>
      </c>
      <c r="D67" s="46">
        <v>75</v>
      </c>
      <c r="E67" s="46">
        <v>50</v>
      </c>
      <c r="F67" s="46">
        <v>35</v>
      </c>
      <c r="G67" s="46">
        <v>20</v>
      </c>
      <c r="H67" s="47">
        <v>20</v>
      </c>
      <c r="I67" s="33">
        <v>90</v>
      </c>
      <c r="J67" s="46">
        <v>75</v>
      </c>
      <c r="K67" s="46">
        <v>50</v>
      </c>
      <c r="L67" s="46">
        <v>35</v>
      </c>
      <c r="M67" s="46">
        <v>20</v>
      </c>
      <c r="N67" s="47">
        <v>20</v>
      </c>
      <c r="O67" s="33">
        <v>90</v>
      </c>
      <c r="P67" s="46">
        <v>75</v>
      </c>
      <c r="Q67" s="46">
        <v>50</v>
      </c>
      <c r="R67" s="46">
        <v>35</v>
      </c>
      <c r="S67" s="46">
        <v>20</v>
      </c>
      <c r="T67" s="47">
        <v>20</v>
      </c>
      <c r="U67" s="33">
        <v>90</v>
      </c>
      <c r="V67" s="46">
        <v>75</v>
      </c>
      <c r="W67" s="46">
        <v>50</v>
      </c>
      <c r="X67" s="46">
        <v>35</v>
      </c>
      <c r="Y67" s="46">
        <v>20</v>
      </c>
      <c r="Z67" s="47">
        <v>20</v>
      </c>
      <c r="AA67" s="33">
        <v>90</v>
      </c>
      <c r="AB67" s="46">
        <v>75</v>
      </c>
      <c r="AC67" s="46">
        <v>50</v>
      </c>
      <c r="AD67" s="46">
        <v>35</v>
      </c>
      <c r="AE67" s="46">
        <v>20</v>
      </c>
      <c r="AF67" s="47">
        <v>20</v>
      </c>
      <c r="AG67" s="33">
        <v>90</v>
      </c>
      <c r="AH67" s="46">
        <v>75</v>
      </c>
      <c r="AI67" s="46">
        <v>50</v>
      </c>
      <c r="AJ67" s="46">
        <v>35</v>
      </c>
      <c r="AK67" s="46">
        <v>20</v>
      </c>
      <c r="AL67" s="47">
        <v>20</v>
      </c>
      <c r="AM67" s="33">
        <v>90</v>
      </c>
      <c r="AN67" s="46">
        <v>75</v>
      </c>
      <c r="AO67" s="46">
        <v>50</v>
      </c>
      <c r="AP67" s="46">
        <v>35</v>
      </c>
      <c r="AQ67" s="46">
        <v>20</v>
      </c>
      <c r="AR67" s="47">
        <v>20</v>
      </c>
      <c r="AS67" s="33">
        <v>90</v>
      </c>
      <c r="AT67" s="46">
        <v>75</v>
      </c>
      <c r="AU67" s="46">
        <v>50</v>
      </c>
      <c r="AV67" s="46">
        <v>35</v>
      </c>
      <c r="AW67" s="46">
        <v>20</v>
      </c>
      <c r="AX67" s="47">
        <v>20</v>
      </c>
      <c r="AY67" s="33">
        <v>90</v>
      </c>
      <c r="AZ67" s="46">
        <v>75</v>
      </c>
      <c r="BA67" s="46">
        <v>50</v>
      </c>
      <c r="BB67" s="46">
        <v>35</v>
      </c>
      <c r="BC67" s="46">
        <v>20</v>
      </c>
      <c r="BD67" s="47">
        <v>20</v>
      </c>
      <c r="BE67" s="33">
        <v>90</v>
      </c>
      <c r="BF67" s="46">
        <v>75</v>
      </c>
      <c r="BG67" s="46">
        <v>50</v>
      </c>
      <c r="BH67" s="46">
        <v>35</v>
      </c>
      <c r="BI67" s="46">
        <v>20</v>
      </c>
      <c r="BJ67" s="47">
        <v>20</v>
      </c>
      <c r="BK67" s="33">
        <v>90</v>
      </c>
      <c r="BL67" s="46">
        <v>75</v>
      </c>
      <c r="BM67" s="46">
        <v>50</v>
      </c>
      <c r="BN67" s="46">
        <v>35</v>
      </c>
      <c r="BO67" s="46">
        <v>20</v>
      </c>
      <c r="BP67" s="47">
        <v>20</v>
      </c>
      <c r="BQ67" s="33">
        <v>90</v>
      </c>
      <c r="BR67" s="46">
        <v>75</v>
      </c>
      <c r="BS67" s="46">
        <v>50</v>
      </c>
      <c r="BT67" s="46">
        <v>35</v>
      </c>
      <c r="BU67" s="46">
        <v>20</v>
      </c>
      <c r="BV67" s="47">
        <v>20</v>
      </c>
      <c r="BW67" s="33">
        <v>90</v>
      </c>
      <c r="BX67" s="46">
        <v>75</v>
      </c>
      <c r="BY67" s="46">
        <v>50</v>
      </c>
      <c r="BZ67" s="46">
        <v>35</v>
      </c>
      <c r="CA67" s="46">
        <v>20</v>
      </c>
      <c r="CB67" s="47">
        <v>20</v>
      </c>
      <c r="CC67" s="33">
        <v>90</v>
      </c>
      <c r="CD67" s="46">
        <v>75</v>
      </c>
      <c r="CE67" s="46">
        <v>50</v>
      </c>
      <c r="CF67" s="46">
        <v>35</v>
      </c>
      <c r="CG67" s="46">
        <v>20</v>
      </c>
      <c r="CH67" s="47">
        <v>20</v>
      </c>
      <c r="CI67" s="33">
        <v>90</v>
      </c>
      <c r="CJ67" s="46">
        <v>75</v>
      </c>
      <c r="CK67" s="46">
        <v>50</v>
      </c>
      <c r="CL67" s="46">
        <v>35</v>
      </c>
      <c r="CM67" s="46">
        <v>20</v>
      </c>
      <c r="CN67" s="47">
        <v>20</v>
      </c>
      <c r="CO67" s="33">
        <v>90</v>
      </c>
      <c r="CP67" s="46">
        <v>75</v>
      </c>
      <c r="CQ67" s="46">
        <v>50</v>
      </c>
      <c r="CR67" s="46">
        <v>35</v>
      </c>
      <c r="CS67" s="46">
        <v>20</v>
      </c>
      <c r="CT67" s="47">
        <v>20</v>
      </c>
      <c r="CU67" s="33">
        <v>90</v>
      </c>
      <c r="CV67" s="46">
        <v>75</v>
      </c>
      <c r="CW67" s="46">
        <v>50</v>
      </c>
      <c r="CX67" s="46">
        <v>35</v>
      </c>
      <c r="CY67" s="46">
        <v>20</v>
      </c>
      <c r="CZ67" s="47">
        <v>20</v>
      </c>
      <c r="DA67" s="33">
        <v>90</v>
      </c>
      <c r="DB67" s="46">
        <v>75</v>
      </c>
      <c r="DC67" s="46">
        <v>50</v>
      </c>
      <c r="DD67" s="46">
        <v>35</v>
      </c>
      <c r="DE67" s="46">
        <v>20</v>
      </c>
      <c r="DF67" s="47">
        <v>20</v>
      </c>
      <c r="DG67" s="33">
        <v>90</v>
      </c>
      <c r="DH67" s="46">
        <v>75</v>
      </c>
      <c r="DI67" s="46">
        <v>50</v>
      </c>
      <c r="DJ67" s="46">
        <v>35</v>
      </c>
      <c r="DK67" s="46">
        <v>20</v>
      </c>
      <c r="DL67" s="47">
        <v>20</v>
      </c>
      <c r="DM67" s="33">
        <v>90</v>
      </c>
      <c r="DN67" s="46">
        <v>75</v>
      </c>
      <c r="DO67" s="46">
        <v>50</v>
      </c>
      <c r="DP67" s="46">
        <v>35</v>
      </c>
      <c r="DQ67" s="46">
        <v>20</v>
      </c>
      <c r="DR67" s="47">
        <v>20</v>
      </c>
      <c r="DS67" s="33">
        <v>90</v>
      </c>
      <c r="DT67" s="46">
        <v>75</v>
      </c>
      <c r="DU67" s="46">
        <v>50</v>
      </c>
      <c r="DV67" s="46">
        <v>35</v>
      </c>
      <c r="DW67" s="46">
        <v>20</v>
      </c>
      <c r="DX67" s="47">
        <v>20</v>
      </c>
    </row>
  </sheetData>
  <mergeCells count="8">
    <mergeCell ref="A3:B3"/>
    <mergeCell ref="A4:B4"/>
    <mergeCell ref="A61:B61"/>
    <mergeCell ref="A62:B62"/>
    <mergeCell ref="A22:B22"/>
    <mergeCell ref="A23:B23"/>
    <mergeCell ref="A42:B42"/>
    <mergeCell ref="A43:B43"/>
  </mergeCells>
  <phoneticPr fontId="3"/>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X21"/>
  <sheetViews>
    <sheetView workbookViewId="0">
      <selection activeCell="DL10" sqref="DL10"/>
    </sheetView>
  </sheetViews>
  <sheetFormatPr defaultRowHeight="18"/>
  <cols>
    <col min="3" max="181" width="5.08203125" customWidth="1"/>
  </cols>
  <sheetData>
    <row r="1" spans="1:128" ht="18.5" thickBot="1">
      <c r="A1" s="68" t="s">
        <v>90</v>
      </c>
      <c r="B1" s="69" t="s">
        <v>91</v>
      </c>
    </row>
    <row r="2" spans="1:128" ht="18.5" thickBot="1">
      <c r="A2" s="70" t="e">
        <f>VLOOKUP(入力シート!D9,マスタ!C2:D6,2,FALSE)</f>
        <v>#N/A</v>
      </c>
      <c r="B2" s="71" t="e">
        <f>IF(A2=2,0,IF(A2=3,0,IF(A2=4,0,IF(A2=5,0,IF(入力シート!D8&gt;=30000,8,IF(入力シート!D8&gt;=15000,7,IF(入力シート!D8&gt;=10000,6,IF(入力シート!D8&gt;=7000,5,IF(入力シート!D8&gt;=6000,4,IF(入力シート!D8&gt;=5000,3,IF(入力シート!D8&gt;=4000,2,IF(入力シート!D8&gt;=3000,1,IF(入力シート!D8&gt;=1000,0,"ER")))))))))))))</f>
        <v>#N/A</v>
      </c>
    </row>
    <row r="4" spans="1:128" s="3" customFormat="1" ht="15.5" thickBot="1">
      <c r="A4" s="3" t="s">
        <v>89</v>
      </c>
      <c r="C4" s="3">
        <f>C13-1</f>
        <v>2</v>
      </c>
      <c r="D4" s="3">
        <f t="shared" ref="D4:BO4" si="0">D13-1</f>
        <v>3</v>
      </c>
      <c r="E4" s="3">
        <f t="shared" si="0"/>
        <v>4</v>
      </c>
      <c r="F4" s="3">
        <f t="shared" si="0"/>
        <v>5</v>
      </c>
      <c r="G4" s="3">
        <f t="shared" si="0"/>
        <v>6</v>
      </c>
      <c r="H4" s="3">
        <f t="shared" si="0"/>
        <v>7</v>
      </c>
      <c r="I4" s="3">
        <f t="shared" si="0"/>
        <v>8</v>
      </c>
      <c r="J4" s="3">
        <f t="shared" si="0"/>
        <v>9</v>
      </c>
      <c r="K4" s="3">
        <f t="shared" si="0"/>
        <v>10</v>
      </c>
      <c r="L4" s="3">
        <f t="shared" si="0"/>
        <v>11</v>
      </c>
      <c r="M4" s="3">
        <f t="shared" si="0"/>
        <v>12</v>
      </c>
      <c r="N4" s="3">
        <f t="shared" si="0"/>
        <v>13</v>
      </c>
      <c r="O4" s="3">
        <f t="shared" si="0"/>
        <v>14</v>
      </c>
      <c r="P4" s="3">
        <f t="shared" si="0"/>
        <v>15</v>
      </c>
      <c r="Q4" s="3">
        <f t="shared" si="0"/>
        <v>16</v>
      </c>
      <c r="R4" s="3">
        <f t="shared" si="0"/>
        <v>17</v>
      </c>
      <c r="S4" s="3">
        <f t="shared" si="0"/>
        <v>18</v>
      </c>
      <c r="T4" s="3">
        <f t="shared" si="0"/>
        <v>19</v>
      </c>
      <c r="U4" s="3">
        <f t="shared" si="0"/>
        <v>20</v>
      </c>
      <c r="V4" s="3">
        <f t="shared" si="0"/>
        <v>21</v>
      </c>
      <c r="W4" s="3">
        <f t="shared" si="0"/>
        <v>22</v>
      </c>
      <c r="X4" s="3">
        <f t="shared" si="0"/>
        <v>23</v>
      </c>
      <c r="Y4" s="3">
        <f t="shared" si="0"/>
        <v>24</v>
      </c>
      <c r="Z4" s="3">
        <f t="shared" si="0"/>
        <v>25</v>
      </c>
      <c r="AA4" s="3">
        <f t="shared" si="0"/>
        <v>26</v>
      </c>
      <c r="AB4" s="3">
        <f t="shared" si="0"/>
        <v>27</v>
      </c>
      <c r="AC4" s="3">
        <f t="shared" si="0"/>
        <v>28</v>
      </c>
      <c r="AD4" s="3">
        <f t="shared" si="0"/>
        <v>29</v>
      </c>
      <c r="AE4" s="3">
        <f t="shared" si="0"/>
        <v>30</v>
      </c>
      <c r="AF4" s="3">
        <f t="shared" si="0"/>
        <v>31</v>
      </c>
      <c r="AG4" s="3">
        <f t="shared" si="0"/>
        <v>32</v>
      </c>
      <c r="AH4" s="3">
        <f t="shared" si="0"/>
        <v>33</v>
      </c>
      <c r="AI4" s="3">
        <f t="shared" si="0"/>
        <v>34</v>
      </c>
      <c r="AJ4" s="3">
        <f t="shared" si="0"/>
        <v>35</v>
      </c>
      <c r="AK4" s="3">
        <f t="shared" si="0"/>
        <v>36</v>
      </c>
      <c r="AL4" s="3">
        <f t="shared" si="0"/>
        <v>37</v>
      </c>
      <c r="AM4" s="3">
        <f t="shared" si="0"/>
        <v>38</v>
      </c>
      <c r="AN4" s="3">
        <f t="shared" si="0"/>
        <v>39</v>
      </c>
      <c r="AO4" s="3">
        <f t="shared" si="0"/>
        <v>40</v>
      </c>
      <c r="AP4" s="3">
        <f t="shared" si="0"/>
        <v>41</v>
      </c>
      <c r="AQ4" s="3">
        <f t="shared" si="0"/>
        <v>42</v>
      </c>
      <c r="AR4" s="3">
        <f t="shared" si="0"/>
        <v>43</v>
      </c>
      <c r="AS4" s="3">
        <f t="shared" si="0"/>
        <v>44</v>
      </c>
      <c r="AT4" s="3">
        <f t="shared" si="0"/>
        <v>45</v>
      </c>
      <c r="AU4" s="3">
        <f t="shared" si="0"/>
        <v>46</v>
      </c>
      <c r="AV4" s="3">
        <f t="shared" si="0"/>
        <v>47</v>
      </c>
      <c r="AW4" s="3">
        <f t="shared" si="0"/>
        <v>48</v>
      </c>
      <c r="AX4" s="3">
        <f t="shared" si="0"/>
        <v>49</v>
      </c>
      <c r="AY4" s="3">
        <f t="shared" si="0"/>
        <v>50</v>
      </c>
      <c r="AZ4" s="3">
        <f t="shared" si="0"/>
        <v>51</v>
      </c>
      <c r="BA4" s="3">
        <f t="shared" si="0"/>
        <v>52</v>
      </c>
      <c r="BB4" s="3">
        <f t="shared" si="0"/>
        <v>53</v>
      </c>
      <c r="BC4" s="3">
        <f t="shared" si="0"/>
        <v>54</v>
      </c>
      <c r="BD4" s="3">
        <f t="shared" si="0"/>
        <v>55</v>
      </c>
      <c r="BE4" s="3">
        <f t="shared" si="0"/>
        <v>56</v>
      </c>
      <c r="BF4" s="3">
        <f t="shared" si="0"/>
        <v>57</v>
      </c>
      <c r="BG4" s="3">
        <f t="shared" si="0"/>
        <v>58</v>
      </c>
      <c r="BH4" s="3">
        <f t="shared" si="0"/>
        <v>59</v>
      </c>
      <c r="BI4" s="3">
        <f t="shared" si="0"/>
        <v>60</v>
      </c>
      <c r="BJ4" s="3">
        <f t="shared" si="0"/>
        <v>61</v>
      </c>
      <c r="BK4" s="3">
        <f t="shared" si="0"/>
        <v>62</v>
      </c>
      <c r="BL4" s="3">
        <f t="shared" si="0"/>
        <v>63</v>
      </c>
      <c r="BM4" s="3">
        <f t="shared" si="0"/>
        <v>64</v>
      </c>
      <c r="BN4" s="3">
        <f t="shared" si="0"/>
        <v>65</v>
      </c>
      <c r="BO4" s="3">
        <f t="shared" si="0"/>
        <v>66</v>
      </c>
      <c r="BP4" s="3">
        <f t="shared" ref="BP4:CT4" si="1">BP13-1</f>
        <v>67</v>
      </c>
      <c r="BQ4" s="3">
        <f t="shared" si="1"/>
        <v>68</v>
      </c>
      <c r="BR4" s="3">
        <f t="shared" si="1"/>
        <v>69</v>
      </c>
      <c r="BS4" s="3">
        <f t="shared" si="1"/>
        <v>70</v>
      </c>
      <c r="BT4" s="3">
        <f t="shared" si="1"/>
        <v>71</v>
      </c>
      <c r="BU4" s="3">
        <f t="shared" si="1"/>
        <v>72</v>
      </c>
      <c r="BV4" s="3">
        <f t="shared" si="1"/>
        <v>73</v>
      </c>
      <c r="BW4" s="3">
        <f t="shared" si="1"/>
        <v>74</v>
      </c>
      <c r="BX4" s="3">
        <f t="shared" si="1"/>
        <v>75</v>
      </c>
      <c r="BY4" s="3">
        <f t="shared" si="1"/>
        <v>76</v>
      </c>
      <c r="BZ4" s="3">
        <f t="shared" si="1"/>
        <v>77</v>
      </c>
      <c r="CA4" s="3">
        <f t="shared" si="1"/>
        <v>78</v>
      </c>
      <c r="CB4" s="3">
        <f t="shared" si="1"/>
        <v>79</v>
      </c>
      <c r="CC4" s="3">
        <f t="shared" si="1"/>
        <v>80</v>
      </c>
      <c r="CD4" s="3">
        <f t="shared" si="1"/>
        <v>81</v>
      </c>
      <c r="CE4" s="3">
        <f t="shared" si="1"/>
        <v>82</v>
      </c>
      <c r="CF4" s="3">
        <f t="shared" si="1"/>
        <v>83</v>
      </c>
      <c r="CG4" s="3">
        <f t="shared" si="1"/>
        <v>84</v>
      </c>
      <c r="CH4" s="3">
        <f t="shared" si="1"/>
        <v>85</v>
      </c>
      <c r="CI4" s="3">
        <f t="shared" si="1"/>
        <v>86</v>
      </c>
      <c r="CJ4" s="3">
        <f t="shared" si="1"/>
        <v>87</v>
      </c>
      <c r="CK4" s="3">
        <f t="shared" si="1"/>
        <v>88</v>
      </c>
      <c r="CL4" s="3">
        <f t="shared" si="1"/>
        <v>89</v>
      </c>
      <c r="CM4" s="3">
        <f t="shared" si="1"/>
        <v>90</v>
      </c>
      <c r="CN4" s="3">
        <f t="shared" si="1"/>
        <v>91</v>
      </c>
      <c r="CO4" s="3">
        <f t="shared" si="1"/>
        <v>92</v>
      </c>
      <c r="CP4" s="3">
        <f t="shared" si="1"/>
        <v>93</v>
      </c>
      <c r="CQ4" s="3">
        <f t="shared" si="1"/>
        <v>94</v>
      </c>
      <c r="CR4" s="3">
        <f t="shared" si="1"/>
        <v>95</v>
      </c>
      <c r="CS4" s="3">
        <f t="shared" si="1"/>
        <v>96</v>
      </c>
      <c r="CT4" s="3">
        <f t="shared" si="1"/>
        <v>97</v>
      </c>
      <c r="CU4" s="3">
        <f>CU13-1</f>
        <v>98</v>
      </c>
      <c r="CV4" s="3">
        <f t="shared" ref="CV4:DX4" si="2">CV13-1</f>
        <v>99</v>
      </c>
      <c r="CW4" s="3">
        <f t="shared" si="2"/>
        <v>100</v>
      </c>
      <c r="CX4" s="3">
        <f t="shared" si="2"/>
        <v>101</v>
      </c>
      <c r="CY4" s="3">
        <f t="shared" si="2"/>
        <v>102</v>
      </c>
      <c r="CZ4" s="3">
        <f t="shared" si="2"/>
        <v>103</v>
      </c>
      <c r="DA4" s="3">
        <f t="shared" si="2"/>
        <v>104</v>
      </c>
      <c r="DB4" s="3">
        <f t="shared" si="2"/>
        <v>105</v>
      </c>
      <c r="DC4" s="3">
        <f t="shared" si="2"/>
        <v>106</v>
      </c>
      <c r="DD4" s="3">
        <f t="shared" si="2"/>
        <v>107</v>
      </c>
      <c r="DE4" s="3">
        <f t="shared" si="2"/>
        <v>108</v>
      </c>
      <c r="DF4" s="3">
        <f t="shared" si="2"/>
        <v>109</v>
      </c>
      <c r="DG4" s="3">
        <f t="shared" si="2"/>
        <v>110</v>
      </c>
      <c r="DH4" s="3">
        <f t="shared" si="2"/>
        <v>111</v>
      </c>
      <c r="DI4" s="3">
        <f t="shared" si="2"/>
        <v>112</v>
      </c>
      <c r="DJ4" s="3">
        <f t="shared" si="2"/>
        <v>113</v>
      </c>
      <c r="DK4" s="3">
        <f t="shared" si="2"/>
        <v>114</v>
      </c>
      <c r="DL4" s="3">
        <f t="shared" si="2"/>
        <v>115</v>
      </c>
      <c r="DM4" s="3">
        <f t="shared" si="2"/>
        <v>116</v>
      </c>
      <c r="DN4" s="3">
        <f t="shared" si="2"/>
        <v>117</v>
      </c>
      <c r="DO4" s="3">
        <f t="shared" si="2"/>
        <v>118</v>
      </c>
      <c r="DP4" s="3">
        <f t="shared" si="2"/>
        <v>119</v>
      </c>
      <c r="DQ4" s="3">
        <f t="shared" si="2"/>
        <v>120</v>
      </c>
      <c r="DR4" s="3">
        <f t="shared" si="2"/>
        <v>121</v>
      </c>
      <c r="DS4" s="3">
        <f t="shared" si="2"/>
        <v>122</v>
      </c>
      <c r="DT4" s="3">
        <f t="shared" si="2"/>
        <v>123</v>
      </c>
      <c r="DU4" s="3">
        <f t="shared" si="2"/>
        <v>124</v>
      </c>
      <c r="DV4" s="3">
        <f t="shared" si="2"/>
        <v>125</v>
      </c>
      <c r="DW4" s="3">
        <f t="shared" si="2"/>
        <v>126</v>
      </c>
      <c r="DX4" s="3">
        <f t="shared" si="2"/>
        <v>127</v>
      </c>
    </row>
    <row r="5" spans="1:128" s="3" customFormat="1" ht="15.5" thickBot="1">
      <c r="A5" s="4" t="s">
        <v>90</v>
      </c>
      <c r="B5" s="5" t="s">
        <v>91</v>
      </c>
      <c r="C5" s="6" t="s">
        <v>28</v>
      </c>
      <c r="D5" s="7"/>
      <c r="E5" s="7"/>
      <c r="F5" s="7"/>
      <c r="G5" s="72"/>
      <c r="H5" s="79" t="e">
        <f>評価結果!G3</f>
        <v>#DIV/0!</v>
      </c>
      <c r="I5" s="6" t="s">
        <v>29</v>
      </c>
      <c r="J5" s="7"/>
      <c r="K5" s="7"/>
      <c r="L5" s="7"/>
      <c r="M5" s="72"/>
      <c r="N5" s="8" t="e">
        <f>評価結果!G4</f>
        <v>#DIV/0!</v>
      </c>
      <c r="O5" s="6" t="s">
        <v>30</v>
      </c>
      <c r="P5" s="7"/>
      <c r="Q5" s="7"/>
      <c r="R5" s="7"/>
      <c r="S5" s="72"/>
      <c r="T5" s="8" t="e">
        <f>評価結果!G5</f>
        <v>#DIV/0!</v>
      </c>
      <c r="U5" s="6" t="s">
        <v>31</v>
      </c>
      <c r="V5" s="7"/>
      <c r="W5" s="7"/>
      <c r="X5" s="7"/>
      <c r="Y5" s="72"/>
      <c r="Z5" s="8" t="e">
        <f>評価結果!G6</f>
        <v>#DIV/0!</v>
      </c>
      <c r="AA5" s="6" t="s">
        <v>32</v>
      </c>
      <c r="AB5" s="7"/>
      <c r="AC5" s="7"/>
      <c r="AD5" s="7"/>
      <c r="AE5" s="72"/>
      <c r="AF5" s="79" t="e">
        <f>評価結果!G7</f>
        <v>#DIV/0!</v>
      </c>
      <c r="AG5" s="6" t="s">
        <v>33</v>
      </c>
      <c r="AH5" s="7"/>
      <c r="AI5" s="7"/>
      <c r="AJ5" s="7"/>
      <c r="AK5" s="72"/>
      <c r="AL5" s="8" t="e">
        <f>評価結果!G8</f>
        <v>#DIV/0!</v>
      </c>
      <c r="AM5" s="6" t="s">
        <v>34</v>
      </c>
      <c r="AN5" s="7"/>
      <c r="AO5" s="7"/>
      <c r="AP5" s="7"/>
      <c r="AQ5" s="72"/>
      <c r="AR5" s="79" t="e">
        <f>評価結果!G9</f>
        <v>#DIV/0!</v>
      </c>
      <c r="AS5" s="6" t="s">
        <v>145</v>
      </c>
      <c r="AT5" s="7"/>
      <c r="AU5" s="7"/>
      <c r="AV5" s="7"/>
      <c r="AW5" s="72"/>
      <c r="AX5" s="8" t="e">
        <f>評価結果!G19</f>
        <v>#DIV/0!</v>
      </c>
      <c r="AY5" s="6" t="s">
        <v>35</v>
      </c>
      <c r="AZ5" s="7"/>
      <c r="BA5" s="7"/>
      <c r="BB5" s="7"/>
      <c r="BC5" s="72"/>
      <c r="BD5" s="8" t="e">
        <f>評価結果!G10</f>
        <v>#DIV/0!</v>
      </c>
      <c r="BE5" s="6" t="s">
        <v>146</v>
      </c>
      <c r="BF5" s="7"/>
      <c r="BG5" s="7"/>
      <c r="BH5" s="7"/>
      <c r="BI5" s="72"/>
      <c r="BJ5" s="79" t="e">
        <f>評価結果!G11</f>
        <v>#DIV/0!</v>
      </c>
      <c r="BK5" s="6" t="s">
        <v>147</v>
      </c>
      <c r="BL5" s="7"/>
      <c r="BM5" s="7"/>
      <c r="BN5" s="7"/>
      <c r="BO5" s="72"/>
      <c r="BP5" s="8" t="e">
        <f>評価結果!G20</f>
        <v>#DIV/0!</v>
      </c>
      <c r="BQ5" s="6" t="s">
        <v>148</v>
      </c>
      <c r="BR5" s="7"/>
      <c r="BS5" s="7"/>
      <c r="BT5" s="7"/>
      <c r="BU5" s="72"/>
      <c r="BV5" s="8" t="e">
        <f>評価結果!G21</f>
        <v>#DIV/0!</v>
      </c>
      <c r="BW5" s="6" t="s">
        <v>37</v>
      </c>
      <c r="BX5" s="7"/>
      <c r="BY5" s="7"/>
      <c r="BZ5" s="7"/>
      <c r="CA5" s="72"/>
      <c r="CB5" s="8" t="e">
        <f>評価結果!G12</f>
        <v>#DIV/0!</v>
      </c>
      <c r="CC5" s="6" t="s">
        <v>38</v>
      </c>
      <c r="CD5" s="7"/>
      <c r="CE5" s="7"/>
      <c r="CF5" s="7"/>
      <c r="CG5" s="72"/>
      <c r="CH5" s="8" t="e">
        <f>評価結果!G13</f>
        <v>#DIV/0!</v>
      </c>
      <c r="CI5" s="6" t="s">
        <v>39</v>
      </c>
      <c r="CJ5" s="7"/>
      <c r="CK5" s="7"/>
      <c r="CL5" s="7"/>
      <c r="CM5" s="72"/>
      <c r="CN5" s="8" t="e">
        <f>評価結果!G14</f>
        <v>#DIV/0!</v>
      </c>
      <c r="CO5" s="6" t="s">
        <v>40</v>
      </c>
      <c r="CP5" s="7"/>
      <c r="CQ5" s="7"/>
      <c r="CR5" s="7"/>
      <c r="CS5" s="72"/>
      <c r="CT5" s="8" t="e">
        <f>評価結果!G15</f>
        <v>#DIV/0!</v>
      </c>
      <c r="CU5" s="6" t="s">
        <v>41</v>
      </c>
      <c r="CV5" s="7"/>
      <c r="CW5" s="7"/>
      <c r="CX5" s="7"/>
      <c r="CY5" s="72"/>
      <c r="CZ5" s="8" t="e">
        <f>評価結果!G16</f>
        <v>#DIV/0!</v>
      </c>
      <c r="DA5" s="6" t="s">
        <v>342</v>
      </c>
      <c r="DB5" s="7"/>
      <c r="DC5" s="7"/>
      <c r="DD5" s="7"/>
      <c r="DE5" s="72"/>
      <c r="DF5" s="8" t="e">
        <f>評価結果!G17</f>
        <v>#DIV/0!</v>
      </c>
      <c r="DG5" s="6" t="s">
        <v>349</v>
      </c>
      <c r="DH5" s="7"/>
      <c r="DI5" s="7"/>
      <c r="DJ5" s="7"/>
      <c r="DK5" s="72"/>
      <c r="DL5" s="8" t="e">
        <f>評価結果!G18</f>
        <v>#DIV/0!</v>
      </c>
      <c r="DM5" s="6" t="s">
        <v>149</v>
      </c>
      <c r="DN5" s="7"/>
      <c r="DO5" s="7"/>
      <c r="DP5" s="7"/>
      <c r="DQ5" s="72"/>
      <c r="DR5" s="8" t="e">
        <f>評価結果!G22</f>
        <v>#DIV/0!</v>
      </c>
      <c r="DS5" s="6" t="s">
        <v>150</v>
      </c>
      <c r="DT5" s="7"/>
      <c r="DU5" s="7"/>
      <c r="DV5" s="7"/>
      <c r="DW5" s="72"/>
      <c r="DX5" s="8" t="e">
        <f>評価結果!G23</f>
        <v>#DIV/0!</v>
      </c>
    </row>
    <row r="6" spans="1:128" s="3" customFormat="1" ht="15.5" thickTop="1">
      <c r="A6" s="402" t="s">
        <v>89</v>
      </c>
      <c r="B6" s="403"/>
      <c r="C6" s="9" t="s">
        <v>92</v>
      </c>
      <c r="D6" s="10" t="s">
        <v>93</v>
      </c>
      <c r="E6" s="10" t="s">
        <v>94</v>
      </c>
      <c r="F6" s="10" t="s">
        <v>95</v>
      </c>
      <c r="G6" s="10" t="s">
        <v>96</v>
      </c>
      <c r="H6" s="11" t="s">
        <v>97</v>
      </c>
      <c r="I6" s="9" t="s">
        <v>92</v>
      </c>
      <c r="J6" s="10" t="s">
        <v>93</v>
      </c>
      <c r="K6" s="10" t="s">
        <v>94</v>
      </c>
      <c r="L6" s="10" t="s">
        <v>95</v>
      </c>
      <c r="M6" s="10" t="s">
        <v>96</v>
      </c>
      <c r="N6" s="11" t="s">
        <v>97</v>
      </c>
      <c r="O6" s="9" t="s">
        <v>92</v>
      </c>
      <c r="P6" s="10" t="s">
        <v>93</v>
      </c>
      <c r="Q6" s="10" t="s">
        <v>94</v>
      </c>
      <c r="R6" s="10" t="s">
        <v>95</v>
      </c>
      <c r="S6" s="10" t="s">
        <v>96</v>
      </c>
      <c r="T6" s="11" t="s">
        <v>97</v>
      </c>
      <c r="U6" s="9" t="s">
        <v>92</v>
      </c>
      <c r="V6" s="10" t="s">
        <v>93</v>
      </c>
      <c r="W6" s="10" t="s">
        <v>94</v>
      </c>
      <c r="X6" s="10" t="s">
        <v>95</v>
      </c>
      <c r="Y6" s="10" t="s">
        <v>96</v>
      </c>
      <c r="Z6" s="11" t="s">
        <v>97</v>
      </c>
      <c r="AA6" s="9" t="s">
        <v>92</v>
      </c>
      <c r="AB6" s="10" t="s">
        <v>93</v>
      </c>
      <c r="AC6" s="10" t="s">
        <v>94</v>
      </c>
      <c r="AD6" s="10" t="s">
        <v>95</v>
      </c>
      <c r="AE6" s="10" t="s">
        <v>96</v>
      </c>
      <c r="AF6" s="11" t="s">
        <v>97</v>
      </c>
      <c r="AG6" s="9" t="s">
        <v>92</v>
      </c>
      <c r="AH6" s="10" t="s">
        <v>93</v>
      </c>
      <c r="AI6" s="10" t="s">
        <v>94</v>
      </c>
      <c r="AJ6" s="10" t="s">
        <v>95</v>
      </c>
      <c r="AK6" s="10" t="s">
        <v>96</v>
      </c>
      <c r="AL6" s="11" t="s">
        <v>97</v>
      </c>
      <c r="AM6" s="9" t="s">
        <v>92</v>
      </c>
      <c r="AN6" s="10" t="s">
        <v>93</v>
      </c>
      <c r="AO6" s="10" t="s">
        <v>94</v>
      </c>
      <c r="AP6" s="10" t="s">
        <v>95</v>
      </c>
      <c r="AQ6" s="10" t="s">
        <v>96</v>
      </c>
      <c r="AR6" s="11" t="s">
        <v>97</v>
      </c>
      <c r="AS6" s="9" t="s">
        <v>92</v>
      </c>
      <c r="AT6" s="10" t="s">
        <v>93</v>
      </c>
      <c r="AU6" s="10" t="s">
        <v>94</v>
      </c>
      <c r="AV6" s="10" t="s">
        <v>95</v>
      </c>
      <c r="AW6" s="10" t="s">
        <v>96</v>
      </c>
      <c r="AX6" s="11" t="s">
        <v>97</v>
      </c>
      <c r="AY6" s="9" t="s">
        <v>92</v>
      </c>
      <c r="AZ6" s="10" t="s">
        <v>93</v>
      </c>
      <c r="BA6" s="10" t="s">
        <v>94</v>
      </c>
      <c r="BB6" s="10" t="s">
        <v>95</v>
      </c>
      <c r="BC6" s="10" t="s">
        <v>96</v>
      </c>
      <c r="BD6" s="11" t="s">
        <v>97</v>
      </c>
      <c r="BE6" s="9" t="s">
        <v>92</v>
      </c>
      <c r="BF6" s="10" t="s">
        <v>93</v>
      </c>
      <c r="BG6" s="10" t="s">
        <v>94</v>
      </c>
      <c r="BH6" s="10" t="s">
        <v>95</v>
      </c>
      <c r="BI6" s="10" t="s">
        <v>96</v>
      </c>
      <c r="BJ6" s="11" t="s">
        <v>97</v>
      </c>
      <c r="BK6" s="9" t="s">
        <v>92</v>
      </c>
      <c r="BL6" s="10" t="s">
        <v>93</v>
      </c>
      <c r="BM6" s="10" t="s">
        <v>94</v>
      </c>
      <c r="BN6" s="10" t="s">
        <v>95</v>
      </c>
      <c r="BO6" s="10" t="s">
        <v>96</v>
      </c>
      <c r="BP6" s="11" t="s">
        <v>97</v>
      </c>
      <c r="BQ6" s="9" t="s">
        <v>92</v>
      </c>
      <c r="BR6" s="10" t="s">
        <v>93</v>
      </c>
      <c r="BS6" s="10" t="s">
        <v>94</v>
      </c>
      <c r="BT6" s="10" t="s">
        <v>95</v>
      </c>
      <c r="BU6" s="10" t="s">
        <v>96</v>
      </c>
      <c r="BV6" s="11" t="s">
        <v>97</v>
      </c>
      <c r="BW6" s="9" t="s">
        <v>92</v>
      </c>
      <c r="BX6" s="10" t="s">
        <v>93</v>
      </c>
      <c r="BY6" s="10" t="s">
        <v>94</v>
      </c>
      <c r="BZ6" s="10" t="s">
        <v>95</v>
      </c>
      <c r="CA6" s="10" t="s">
        <v>96</v>
      </c>
      <c r="CB6" s="11" t="s">
        <v>97</v>
      </c>
      <c r="CC6" s="9" t="s">
        <v>92</v>
      </c>
      <c r="CD6" s="10" t="s">
        <v>93</v>
      </c>
      <c r="CE6" s="10" t="s">
        <v>94</v>
      </c>
      <c r="CF6" s="10" t="s">
        <v>95</v>
      </c>
      <c r="CG6" s="10" t="s">
        <v>96</v>
      </c>
      <c r="CH6" s="11" t="s">
        <v>97</v>
      </c>
      <c r="CI6" s="9" t="s">
        <v>92</v>
      </c>
      <c r="CJ6" s="10" t="s">
        <v>93</v>
      </c>
      <c r="CK6" s="10" t="s">
        <v>94</v>
      </c>
      <c r="CL6" s="10" t="s">
        <v>95</v>
      </c>
      <c r="CM6" s="10" t="s">
        <v>96</v>
      </c>
      <c r="CN6" s="11" t="s">
        <v>97</v>
      </c>
      <c r="CO6" s="9" t="s">
        <v>92</v>
      </c>
      <c r="CP6" s="10" t="s">
        <v>93</v>
      </c>
      <c r="CQ6" s="10" t="s">
        <v>94</v>
      </c>
      <c r="CR6" s="10" t="s">
        <v>95</v>
      </c>
      <c r="CS6" s="10" t="s">
        <v>96</v>
      </c>
      <c r="CT6" s="11" t="s">
        <v>97</v>
      </c>
      <c r="CU6" s="9" t="s">
        <v>92</v>
      </c>
      <c r="CV6" s="10" t="s">
        <v>93</v>
      </c>
      <c r="CW6" s="10" t="s">
        <v>94</v>
      </c>
      <c r="CX6" s="10" t="s">
        <v>95</v>
      </c>
      <c r="CY6" s="10" t="s">
        <v>96</v>
      </c>
      <c r="CZ6" s="11" t="s">
        <v>97</v>
      </c>
      <c r="DA6" s="9" t="s">
        <v>92</v>
      </c>
      <c r="DB6" s="10" t="s">
        <v>93</v>
      </c>
      <c r="DC6" s="10" t="s">
        <v>94</v>
      </c>
      <c r="DD6" s="10" t="s">
        <v>95</v>
      </c>
      <c r="DE6" s="10" t="s">
        <v>96</v>
      </c>
      <c r="DF6" s="11" t="s">
        <v>97</v>
      </c>
      <c r="DG6" s="9" t="s">
        <v>92</v>
      </c>
      <c r="DH6" s="10" t="s">
        <v>93</v>
      </c>
      <c r="DI6" s="10" t="s">
        <v>94</v>
      </c>
      <c r="DJ6" s="10" t="s">
        <v>95</v>
      </c>
      <c r="DK6" s="10" t="s">
        <v>96</v>
      </c>
      <c r="DL6" s="11" t="s">
        <v>97</v>
      </c>
      <c r="DM6" s="9" t="s">
        <v>92</v>
      </c>
      <c r="DN6" s="10" t="s">
        <v>93</v>
      </c>
      <c r="DO6" s="10" t="s">
        <v>94</v>
      </c>
      <c r="DP6" s="10" t="s">
        <v>95</v>
      </c>
      <c r="DQ6" s="10" t="s">
        <v>96</v>
      </c>
      <c r="DR6" s="11" t="s">
        <v>97</v>
      </c>
      <c r="DS6" s="9" t="s">
        <v>92</v>
      </c>
      <c r="DT6" s="10" t="s">
        <v>93</v>
      </c>
      <c r="DU6" s="10" t="s">
        <v>94</v>
      </c>
      <c r="DV6" s="10" t="s">
        <v>95</v>
      </c>
      <c r="DW6" s="10" t="s">
        <v>96</v>
      </c>
      <c r="DX6" s="11" t="s">
        <v>97</v>
      </c>
    </row>
    <row r="7" spans="1:128" s="3" customFormat="1" ht="15">
      <c r="A7" s="404" t="s">
        <v>98</v>
      </c>
      <c r="B7" s="405"/>
      <c r="C7" s="12" t="s">
        <v>99</v>
      </c>
      <c r="D7" s="13" t="s">
        <v>99</v>
      </c>
      <c r="E7" s="13" t="s">
        <v>99</v>
      </c>
      <c r="F7" s="13" t="s">
        <v>99</v>
      </c>
      <c r="G7" s="13" t="s">
        <v>99</v>
      </c>
      <c r="H7" s="14" t="s">
        <v>100</v>
      </c>
      <c r="I7" s="12" t="s">
        <v>99</v>
      </c>
      <c r="J7" s="13" t="s">
        <v>99</v>
      </c>
      <c r="K7" s="13" t="s">
        <v>99</v>
      </c>
      <c r="L7" s="13" t="s">
        <v>99</v>
      </c>
      <c r="M7" s="13" t="s">
        <v>99</v>
      </c>
      <c r="N7" s="14" t="s">
        <v>100</v>
      </c>
      <c r="O7" s="12" t="s">
        <v>99</v>
      </c>
      <c r="P7" s="13" t="s">
        <v>99</v>
      </c>
      <c r="Q7" s="13" t="s">
        <v>99</v>
      </c>
      <c r="R7" s="13" t="s">
        <v>99</v>
      </c>
      <c r="S7" s="13" t="s">
        <v>99</v>
      </c>
      <c r="T7" s="14" t="s">
        <v>100</v>
      </c>
      <c r="U7" s="12" t="s">
        <v>99</v>
      </c>
      <c r="V7" s="13" t="s">
        <v>99</v>
      </c>
      <c r="W7" s="13" t="s">
        <v>99</v>
      </c>
      <c r="X7" s="13" t="s">
        <v>99</v>
      </c>
      <c r="Y7" s="13" t="s">
        <v>99</v>
      </c>
      <c r="Z7" s="14" t="s">
        <v>100</v>
      </c>
      <c r="AA7" s="12" t="s">
        <v>99</v>
      </c>
      <c r="AB7" s="13" t="s">
        <v>99</v>
      </c>
      <c r="AC7" s="13" t="s">
        <v>99</v>
      </c>
      <c r="AD7" s="13" t="s">
        <v>99</v>
      </c>
      <c r="AE7" s="13" t="s">
        <v>99</v>
      </c>
      <c r="AF7" s="14" t="s">
        <v>100</v>
      </c>
      <c r="AG7" s="12" t="s">
        <v>99</v>
      </c>
      <c r="AH7" s="13" t="s">
        <v>99</v>
      </c>
      <c r="AI7" s="13" t="s">
        <v>99</v>
      </c>
      <c r="AJ7" s="13" t="s">
        <v>99</v>
      </c>
      <c r="AK7" s="13" t="s">
        <v>99</v>
      </c>
      <c r="AL7" s="14" t="s">
        <v>100</v>
      </c>
      <c r="AM7" s="12" t="s">
        <v>99</v>
      </c>
      <c r="AN7" s="13" t="s">
        <v>99</v>
      </c>
      <c r="AO7" s="13" t="s">
        <v>99</v>
      </c>
      <c r="AP7" s="13" t="s">
        <v>99</v>
      </c>
      <c r="AQ7" s="13" t="s">
        <v>99</v>
      </c>
      <c r="AR7" s="14" t="s">
        <v>100</v>
      </c>
      <c r="AS7" s="12" t="s">
        <v>99</v>
      </c>
      <c r="AT7" s="13" t="s">
        <v>99</v>
      </c>
      <c r="AU7" s="13" t="s">
        <v>99</v>
      </c>
      <c r="AV7" s="13" t="s">
        <v>99</v>
      </c>
      <c r="AW7" s="13" t="s">
        <v>99</v>
      </c>
      <c r="AX7" s="14" t="s">
        <v>100</v>
      </c>
      <c r="AY7" s="12" t="s">
        <v>99</v>
      </c>
      <c r="AZ7" s="13" t="s">
        <v>99</v>
      </c>
      <c r="BA7" s="13" t="s">
        <v>99</v>
      </c>
      <c r="BB7" s="13" t="s">
        <v>99</v>
      </c>
      <c r="BC7" s="13" t="s">
        <v>99</v>
      </c>
      <c r="BD7" s="14" t="s">
        <v>100</v>
      </c>
      <c r="BE7" s="12" t="s">
        <v>99</v>
      </c>
      <c r="BF7" s="13" t="s">
        <v>99</v>
      </c>
      <c r="BG7" s="13" t="s">
        <v>99</v>
      </c>
      <c r="BH7" s="13" t="s">
        <v>99</v>
      </c>
      <c r="BI7" s="13" t="s">
        <v>99</v>
      </c>
      <c r="BJ7" s="14" t="s">
        <v>100</v>
      </c>
      <c r="BK7" s="12" t="s">
        <v>99</v>
      </c>
      <c r="BL7" s="13" t="s">
        <v>99</v>
      </c>
      <c r="BM7" s="13" t="s">
        <v>99</v>
      </c>
      <c r="BN7" s="13" t="s">
        <v>99</v>
      </c>
      <c r="BO7" s="13" t="s">
        <v>99</v>
      </c>
      <c r="BP7" s="14" t="s">
        <v>100</v>
      </c>
      <c r="BQ7" s="12" t="s">
        <v>99</v>
      </c>
      <c r="BR7" s="13" t="s">
        <v>99</v>
      </c>
      <c r="BS7" s="13" t="s">
        <v>99</v>
      </c>
      <c r="BT7" s="13" t="s">
        <v>99</v>
      </c>
      <c r="BU7" s="13" t="s">
        <v>99</v>
      </c>
      <c r="BV7" s="14" t="s">
        <v>100</v>
      </c>
      <c r="BW7" s="12" t="s">
        <v>99</v>
      </c>
      <c r="BX7" s="13" t="s">
        <v>99</v>
      </c>
      <c r="BY7" s="13" t="s">
        <v>99</v>
      </c>
      <c r="BZ7" s="13" t="s">
        <v>99</v>
      </c>
      <c r="CA7" s="13" t="s">
        <v>99</v>
      </c>
      <c r="CB7" s="14" t="s">
        <v>100</v>
      </c>
      <c r="CC7" s="12" t="s">
        <v>99</v>
      </c>
      <c r="CD7" s="13" t="s">
        <v>99</v>
      </c>
      <c r="CE7" s="13" t="s">
        <v>99</v>
      </c>
      <c r="CF7" s="13" t="s">
        <v>99</v>
      </c>
      <c r="CG7" s="13" t="s">
        <v>99</v>
      </c>
      <c r="CH7" s="14" t="s">
        <v>100</v>
      </c>
      <c r="CI7" s="12" t="s">
        <v>99</v>
      </c>
      <c r="CJ7" s="13" t="s">
        <v>99</v>
      </c>
      <c r="CK7" s="13" t="s">
        <v>99</v>
      </c>
      <c r="CL7" s="13" t="s">
        <v>99</v>
      </c>
      <c r="CM7" s="13" t="s">
        <v>99</v>
      </c>
      <c r="CN7" s="14" t="s">
        <v>100</v>
      </c>
      <c r="CO7" s="12" t="s">
        <v>99</v>
      </c>
      <c r="CP7" s="13" t="s">
        <v>99</v>
      </c>
      <c r="CQ7" s="13" t="s">
        <v>99</v>
      </c>
      <c r="CR7" s="13" t="s">
        <v>99</v>
      </c>
      <c r="CS7" s="13" t="s">
        <v>99</v>
      </c>
      <c r="CT7" s="14" t="s">
        <v>100</v>
      </c>
      <c r="CU7" s="12" t="s">
        <v>99</v>
      </c>
      <c r="CV7" s="13" t="s">
        <v>99</v>
      </c>
      <c r="CW7" s="13" t="s">
        <v>99</v>
      </c>
      <c r="CX7" s="13" t="s">
        <v>99</v>
      </c>
      <c r="CY7" s="13" t="s">
        <v>99</v>
      </c>
      <c r="CZ7" s="14" t="s">
        <v>100</v>
      </c>
      <c r="DA7" s="12" t="s">
        <v>99</v>
      </c>
      <c r="DB7" s="13" t="s">
        <v>99</v>
      </c>
      <c r="DC7" s="13" t="s">
        <v>99</v>
      </c>
      <c r="DD7" s="13" t="s">
        <v>99</v>
      </c>
      <c r="DE7" s="13" t="s">
        <v>99</v>
      </c>
      <c r="DF7" s="14" t="s">
        <v>100</v>
      </c>
      <c r="DG7" s="12" t="s">
        <v>99</v>
      </c>
      <c r="DH7" s="13" t="s">
        <v>99</v>
      </c>
      <c r="DI7" s="13" t="s">
        <v>99</v>
      </c>
      <c r="DJ7" s="13" t="s">
        <v>99</v>
      </c>
      <c r="DK7" s="13" t="s">
        <v>99</v>
      </c>
      <c r="DL7" s="14" t="s">
        <v>100</v>
      </c>
      <c r="DM7" s="12" t="s">
        <v>99</v>
      </c>
      <c r="DN7" s="13" t="s">
        <v>99</v>
      </c>
      <c r="DO7" s="13" t="s">
        <v>99</v>
      </c>
      <c r="DP7" s="13" t="s">
        <v>99</v>
      </c>
      <c r="DQ7" s="13" t="s">
        <v>99</v>
      </c>
      <c r="DR7" s="14" t="s">
        <v>100</v>
      </c>
      <c r="DS7" s="12" t="s">
        <v>99</v>
      </c>
      <c r="DT7" s="13" t="s">
        <v>99</v>
      </c>
      <c r="DU7" s="13" t="s">
        <v>99</v>
      </c>
      <c r="DV7" s="13" t="s">
        <v>99</v>
      </c>
      <c r="DW7" s="13" t="s">
        <v>99</v>
      </c>
      <c r="DX7" s="14" t="s">
        <v>100</v>
      </c>
    </row>
    <row r="8" spans="1:128" s="3" customFormat="1" ht="15.5" thickBot="1">
      <c r="A8" s="15"/>
      <c r="B8" s="16" t="s">
        <v>101</v>
      </c>
      <c r="C8" s="17">
        <f>マスタ!L3</f>
        <v>15</v>
      </c>
      <c r="D8" s="18">
        <f>マスタ!M3</f>
        <v>30</v>
      </c>
      <c r="E8" s="18">
        <f>マスタ!N3</f>
        <v>50</v>
      </c>
      <c r="F8" s="18">
        <f>マスタ!O3</f>
        <v>65</v>
      </c>
      <c r="G8" s="18">
        <f>マスタ!P3</f>
        <v>80</v>
      </c>
      <c r="H8" s="16">
        <f>マスタ!Q3</f>
        <v>80</v>
      </c>
      <c r="I8" s="17">
        <f>C8</f>
        <v>15</v>
      </c>
      <c r="J8" s="18">
        <f t="shared" ref="J8:N8" si="3">D8</f>
        <v>30</v>
      </c>
      <c r="K8" s="18">
        <f t="shared" si="3"/>
        <v>50</v>
      </c>
      <c r="L8" s="18">
        <f t="shared" si="3"/>
        <v>65</v>
      </c>
      <c r="M8" s="18">
        <f t="shared" si="3"/>
        <v>80</v>
      </c>
      <c r="N8" s="16">
        <f t="shared" si="3"/>
        <v>80</v>
      </c>
      <c r="O8" s="17">
        <f>I8</f>
        <v>15</v>
      </c>
      <c r="P8" s="18">
        <f t="shared" ref="P8" si="4">J8</f>
        <v>30</v>
      </c>
      <c r="Q8" s="18">
        <f t="shared" ref="Q8" si="5">K8</f>
        <v>50</v>
      </c>
      <c r="R8" s="18">
        <f t="shared" ref="R8" si="6">L8</f>
        <v>65</v>
      </c>
      <c r="S8" s="18">
        <f t="shared" ref="S8" si="7">M8</f>
        <v>80</v>
      </c>
      <c r="T8" s="16">
        <f t="shared" ref="T8" si="8">N8</f>
        <v>80</v>
      </c>
      <c r="U8" s="17">
        <f>O8</f>
        <v>15</v>
      </c>
      <c r="V8" s="18">
        <f t="shared" ref="V8" si="9">P8</f>
        <v>30</v>
      </c>
      <c r="W8" s="18">
        <f t="shared" ref="W8" si="10">Q8</f>
        <v>50</v>
      </c>
      <c r="X8" s="18">
        <f t="shared" ref="X8" si="11">R8</f>
        <v>65</v>
      </c>
      <c r="Y8" s="18">
        <f t="shared" ref="Y8" si="12">S8</f>
        <v>80</v>
      </c>
      <c r="Z8" s="16">
        <f t="shared" ref="Z8" si="13">T8</f>
        <v>80</v>
      </c>
      <c r="AA8" s="17">
        <f>U8</f>
        <v>15</v>
      </c>
      <c r="AB8" s="18">
        <f t="shared" ref="AB8" si="14">V8</f>
        <v>30</v>
      </c>
      <c r="AC8" s="18">
        <f t="shared" ref="AC8" si="15">W8</f>
        <v>50</v>
      </c>
      <c r="AD8" s="18">
        <f t="shared" ref="AD8" si="16">X8</f>
        <v>65</v>
      </c>
      <c r="AE8" s="18">
        <f t="shared" ref="AE8" si="17">Y8</f>
        <v>80</v>
      </c>
      <c r="AF8" s="16">
        <f t="shared" ref="AF8" si="18">Z8</f>
        <v>80</v>
      </c>
      <c r="AG8" s="17">
        <f>AA8</f>
        <v>15</v>
      </c>
      <c r="AH8" s="18">
        <f t="shared" ref="AH8" si="19">AB8</f>
        <v>30</v>
      </c>
      <c r="AI8" s="18">
        <f t="shared" ref="AI8" si="20">AC8</f>
        <v>50</v>
      </c>
      <c r="AJ8" s="18">
        <f t="shared" ref="AJ8" si="21">AD8</f>
        <v>65</v>
      </c>
      <c r="AK8" s="18">
        <f t="shared" ref="AK8" si="22">AE8</f>
        <v>80</v>
      </c>
      <c r="AL8" s="16">
        <f t="shared" ref="AL8" si="23">AF8</f>
        <v>80</v>
      </c>
      <c r="AM8" s="17">
        <f>AG8</f>
        <v>15</v>
      </c>
      <c r="AN8" s="18">
        <f t="shared" ref="AN8" si="24">AH8</f>
        <v>30</v>
      </c>
      <c r="AO8" s="18">
        <f t="shared" ref="AO8" si="25">AI8</f>
        <v>50</v>
      </c>
      <c r="AP8" s="18">
        <f t="shared" ref="AP8" si="26">AJ8</f>
        <v>65</v>
      </c>
      <c r="AQ8" s="18">
        <f t="shared" ref="AQ8" si="27">AK8</f>
        <v>80</v>
      </c>
      <c r="AR8" s="16">
        <f t="shared" ref="AR8" si="28">AL8</f>
        <v>80</v>
      </c>
      <c r="AS8" s="17">
        <f>AM8</f>
        <v>15</v>
      </c>
      <c r="AT8" s="18">
        <f t="shared" ref="AT8" si="29">AN8</f>
        <v>30</v>
      </c>
      <c r="AU8" s="18">
        <f t="shared" ref="AU8" si="30">AO8</f>
        <v>50</v>
      </c>
      <c r="AV8" s="18">
        <f t="shared" ref="AV8" si="31">AP8</f>
        <v>65</v>
      </c>
      <c r="AW8" s="18">
        <f t="shared" ref="AW8" si="32">AQ8</f>
        <v>80</v>
      </c>
      <c r="AX8" s="16">
        <f t="shared" ref="AX8" si="33">AR8</f>
        <v>80</v>
      </c>
      <c r="AY8" s="17">
        <f>AS8</f>
        <v>15</v>
      </c>
      <c r="AZ8" s="18">
        <f t="shared" ref="AZ8" si="34">AT8</f>
        <v>30</v>
      </c>
      <c r="BA8" s="18">
        <f t="shared" ref="BA8" si="35">AU8</f>
        <v>50</v>
      </c>
      <c r="BB8" s="18">
        <f t="shared" ref="BB8" si="36">AV8</f>
        <v>65</v>
      </c>
      <c r="BC8" s="18">
        <f t="shared" ref="BC8" si="37">AW8</f>
        <v>80</v>
      </c>
      <c r="BD8" s="16">
        <f t="shared" ref="BD8" si="38">AX8</f>
        <v>80</v>
      </c>
      <c r="BE8" s="17">
        <f>AY8</f>
        <v>15</v>
      </c>
      <c r="BF8" s="18">
        <f t="shared" ref="BF8" si="39">AZ8</f>
        <v>30</v>
      </c>
      <c r="BG8" s="18">
        <f t="shared" ref="BG8" si="40">BA8</f>
        <v>50</v>
      </c>
      <c r="BH8" s="18">
        <f t="shared" ref="BH8" si="41">BB8</f>
        <v>65</v>
      </c>
      <c r="BI8" s="18">
        <f t="shared" ref="BI8" si="42">BC8</f>
        <v>80</v>
      </c>
      <c r="BJ8" s="16">
        <f t="shared" ref="BJ8" si="43">BD8</f>
        <v>80</v>
      </c>
      <c r="BK8" s="17">
        <f>BE8</f>
        <v>15</v>
      </c>
      <c r="BL8" s="18">
        <f t="shared" ref="BL8" si="44">BF8</f>
        <v>30</v>
      </c>
      <c r="BM8" s="18">
        <f t="shared" ref="BM8" si="45">BG8</f>
        <v>50</v>
      </c>
      <c r="BN8" s="18">
        <f t="shared" ref="BN8" si="46">BH8</f>
        <v>65</v>
      </c>
      <c r="BO8" s="18">
        <f t="shared" ref="BO8" si="47">BI8</f>
        <v>80</v>
      </c>
      <c r="BP8" s="16">
        <f t="shared" ref="BP8" si="48">BJ8</f>
        <v>80</v>
      </c>
      <c r="BQ8" s="17">
        <f>BK8</f>
        <v>15</v>
      </c>
      <c r="BR8" s="18">
        <f t="shared" ref="BR8" si="49">BL8</f>
        <v>30</v>
      </c>
      <c r="BS8" s="18">
        <f t="shared" ref="BS8" si="50">BM8</f>
        <v>50</v>
      </c>
      <c r="BT8" s="18">
        <f t="shared" ref="BT8" si="51">BN8</f>
        <v>65</v>
      </c>
      <c r="BU8" s="18">
        <f t="shared" ref="BU8" si="52">BO8</f>
        <v>80</v>
      </c>
      <c r="BV8" s="16">
        <f t="shared" ref="BV8" si="53">BP8</f>
        <v>80</v>
      </c>
      <c r="BW8" s="17">
        <f>BQ8</f>
        <v>15</v>
      </c>
      <c r="BX8" s="18">
        <f t="shared" ref="BX8" si="54">BR8</f>
        <v>30</v>
      </c>
      <c r="BY8" s="18">
        <f t="shared" ref="BY8" si="55">BS8</f>
        <v>50</v>
      </c>
      <c r="BZ8" s="18">
        <f t="shared" ref="BZ8" si="56">BT8</f>
        <v>65</v>
      </c>
      <c r="CA8" s="18">
        <f t="shared" ref="CA8" si="57">BU8</f>
        <v>80</v>
      </c>
      <c r="CB8" s="16">
        <f t="shared" ref="CB8" si="58">BV8</f>
        <v>80</v>
      </c>
      <c r="CC8" s="17">
        <f>BW8</f>
        <v>15</v>
      </c>
      <c r="CD8" s="18">
        <f t="shared" ref="CD8" si="59">BX8</f>
        <v>30</v>
      </c>
      <c r="CE8" s="18">
        <f t="shared" ref="CE8" si="60">BY8</f>
        <v>50</v>
      </c>
      <c r="CF8" s="18">
        <f t="shared" ref="CF8" si="61">BZ8</f>
        <v>65</v>
      </c>
      <c r="CG8" s="18">
        <f t="shared" ref="CG8" si="62">CA8</f>
        <v>80</v>
      </c>
      <c r="CH8" s="16">
        <f t="shared" ref="CH8" si="63">CB8</f>
        <v>80</v>
      </c>
      <c r="CI8" s="17">
        <f>CC8</f>
        <v>15</v>
      </c>
      <c r="CJ8" s="18">
        <f t="shared" ref="CJ8" si="64">CD8</f>
        <v>30</v>
      </c>
      <c r="CK8" s="18">
        <f t="shared" ref="CK8" si="65">CE8</f>
        <v>50</v>
      </c>
      <c r="CL8" s="18">
        <f t="shared" ref="CL8" si="66">CF8</f>
        <v>65</v>
      </c>
      <c r="CM8" s="18">
        <f t="shared" ref="CM8" si="67">CG8</f>
        <v>80</v>
      </c>
      <c r="CN8" s="16">
        <f t="shared" ref="CN8" si="68">CH8</f>
        <v>80</v>
      </c>
      <c r="CO8" s="17">
        <f>CI8</f>
        <v>15</v>
      </c>
      <c r="CP8" s="18">
        <f t="shared" ref="CP8" si="69">CJ8</f>
        <v>30</v>
      </c>
      <c r="CQ8" s="18">
        <f t="shared" ref="CQ8" si="70">CK8</f>
        <v>50</v>
      </c>
      <c r="CR8" s="18">
        <f t="shared" ref="CR8" si="71">CL8</f>
        <v>65</v>
      </c>
      <c r="CS8" s="18">
        <f t="shared" ref="CS8" si="72">CM8</f>
        <v>80</v>
      </c>
      <c r="CT8" s="16">
        <f t="shared" ref="CT8" si="73">CN8</f>
        <v>80</v>
      </c>
      <c r="CU8" s="17">
        <f>CO8</f>
        <v>15</v>
      </c>
      <c r="CV8" s="18">
        <f t="shared" ref="CV8" si="74">CP8</f>
        <v>30</v>
      </c>
      <c r="CW8" s="18">
        <f t="shared" ref="CW8" si="75">CQ8</f>
        <v>50</v>
      </c>
      <c r="CX8" s="18">
        <f t="shared" ref="CX8" si="76">CR8</f>
        <v>65</v>
      </c>
      <c r="CY8" s="18">
        <f t="shared" ref="CY8" si="77">CS8</f>
        <v>80</v>
      </c>
      <c r="CZ8" s="16">
        <f t="shared" ref="CZ8" si="78">CT8</f>
        <v>80</v>
      </c>
      <c r="DA8" s="17">
        <f>CO8</f>
        <v>15</v>
      </c>
      <c r="DB8" s="18">
        <f t="shared" ref="DB8" si="79">CP8</f>
        <v>30</v>
      </c>
      <c r="DC8" s="18">
        <f t="shared" ref="DC8" si="80">CQ8</f>
        <v>50</v>
      </c>
      <c r="DD8" s="18">
        <f t="shared" ref="DD8" si="81">CR8</f>
        <v>65</v>
      </c>
      <c r="DE8" s="18">
        <f t="shared" ref="DE8" si="82">CS8</f>
        <v>80</v>
      </c>
      <c r="DF8" s="16">
        <f t="shared" ref="DF8" si="83">CT8</f>
        <v>80</v>
      </c>
      <c r="DG8" s="17">
        <f>CU8</f>
        <v>15</v>
      </c>
      <c r="DH8" s="18">
        <f t="shared" ref="DH8" si="84">CV8</f>
        <v>30</v>
      </c>
      <c r="DI8" s="18">
        <f t="shared" ref="DI8" si="85">CW8</f>
        <v>50</v>
      </c>
      <c r="DJ8" s="18">
        <f t="shared" ref="DJ8" si="86">CX8</f>
        <v>65</v>
      </c>
      <c r="DK8" s="18">
        <f t="shared" ref="DK8" si="87">CY8</f>
        <v>80</v>
      </c>
      <c r="DL8" s="16">
        <f t="shared" ref="DL8" si="88">CZ8</f>
        <v>80</v>
      </c>
      <c r="DM8" s="17">
        <f>DG8</f>
        <v>15</v>
      </c>
      <c r="DN8" s="18">
        <f t="shared" ref="DN8" si="89">DH8</f>
        <v>30</v>
      </c>
      <c r="DO8" s="18">
        <f t="shared" ref="DO8" si="90">DI8</f>
        <v>50</v>
      </c>
      <c r="DP8" s="18">
        <f t="shared" ref="DP8" si="91">DJ8</f>
        <v>65</v>
      </c>
      <c r="DQ8" s="18">
        <f t="shared" ref="DQ8" si="92">DK8</f>
        <v>80</v>
      </c>
      <c r="DR8" s="16">
        <f t="shared" ref="DR8" si="93">DL8</f>
        <v>80</v>
      </c>
      <c r="DS8" s="17">
        <f>DM8</f>
        <v>15</v>
      </c>
      <c r="DT8" s="18">
        <f t="shared" ref="DT8:DX8" si="94">DN8</f>
        <v>30</v>
      </c>
      <c r="DU8" s="18">
        <f t="shared" si="94"/>
        <v>50</v>
      </c>
      <c r="DV8" s="18">
        <f t="shared" si="94"/>
        <v>65</v>
      </c>
      <c r="DW8" s="18">
        <f t="shared" si="94"/>
        <v>80</v>
      </c>
      <c r="DX8" s="16">
        <f t="shared" si="94"/>
        <v>80</v>
      </c>
    </row>
    <row r="9" spans="1:128" s="3" customFormat="1" ht="16" thickTop="1" thickBot="1">
      <c r="A9" s="33" t="e">
        <f>A2</f>
        <v>#N/A</v>
      </c>
      <c r="B9" s="73" t="e">
        <f>B2</f>
        <v>#N/A</v>
      </c>
      <c r="C9" s="165" t="e">
        <f>IF($A$9=5,データベース!C57,IF($A$9=4,データベース!C56,IF($A$9=3,データベース!C55,IF($A$9=2,データベース!C54,VLOOKUP(評価用データ!$B$9,データベース!$B$45:$DX$53,C4,FALSE)))))</f>
        <v>#N/A</v>
      </c>
      <c r="D9" s="166" t="e">
        <f>IF($A$9=5,データベース!D57,IF($A$9=4,データベース!D56,IF($A$9=3,データベース!D55,IF($A$9=2,データベース!D54,VLOOKUP(評価用データ!$B$9,データベース!$B$45:$DX$53,D4,FALSE)))))</f>
        <v>#N/A</v>
      </c>
      <c r="E9" s="166" t="e">
        <f>IF($A$9=5,データベース!E57,IF($A$9=4,データベース!E56,IF($A$9=3,データベース!E55,IF($A$9=2,データベース!E54,VLOOKUP(評価用データ!$B$9,データベース!$B$45:$DX$53,E4,FALSE)))))</f>
        <v>#N/A</v>
      </c>
      <c r="F9" s="166" t="e">
        <f>IF($A$9=5,データベース!F57,IF($A$9=4,データベース!F56,IF($A$9=3,データベース!F55,IF($A$9=2,データベース!F54,VLOOKUP(評価用データ!$B$9,データベース!$B$45:$DX$53,F4,FALSE)))))</f>
        <v>#N/A</v>
      </c>
      <c r="G9" s="166" t="e">
        <f>IF($A$9=5,データベース!G57,IF($A$9=4,データベース!G56,IF($A$9=3,データベース!G55,IF($A$9=2,データベース!G54,VLOOKUP(評価用データ!$B$9,データベース!$B$45:$DX$53,G4,FALSE)))))</f>
        <v>#N/A</v>
      </c>
      <c r="H9" s="167" t="e">
        <f>IF($A$9=5,データベース!H57,IF($A$9=4,データベース!H56,IF($A$9=3,データベース!H55,IF($A$9=2,データベース!H54,VLOOKUP(評価用データ!$B$9,データベース!$B$45:$DX$53,H4,FALSE)))))</f>
        <v>#N/A</v>
      </c>
      <c r="I9" s="165" t="e">
        <f>IF($A$9=5,データベース!I57,IF($A$9=4,データベース!I56,IF($A$9=3,データベース!I55,IF($A$9=2,データベース!I54,VLOOKUP(評価用データ!$B$9,データベース!$B$45:$DX$53,I4,FALSE)))))</f>
        <v>#N/A</v>
      </c>
      <c r="J9" s="166" t="e">
        <f>IF($A$9=5,データベース!J57,IF($A$9=4,データベース!J56,IF($A$9=3,データベース!J55,IF($A$9=2,データベース!J54,VLOOKUP(評価用データ!$B$9,データベース!$B$45:$DX$53,J4,FALSE)))))</f>
        <v>#N/A</v>
      </c>
      <c r="K9" s="166" t="e">
        <f>IF($A$9=5,データベース!K57,IF($A$9=4,データベース!K56,IF($A$9=3,データベース!K55,IF($A$9=2,データベース!K54,VLOOKUP(評価用データ!$B$9,データベース!$B$45:$DX$53,K4,FALSE)))))</f>
        <v>#N/A</v>
      </c>
      <c r="L9" s="166" t="e">
        <f>IF($A$9=5,データベース!L57,IF($A$9=4,データベース!L56,IF($A$9=3,データベース!L55,IF($A$9=2,データベース!L54,VLOOKUP(評価用データ!$B$9,データベース!$B$45:$DX$53,L4,FALSE)))))</f>
        <v>#N/A</v>
      </c>
      <c r="M9" s="166" t="e">
        <f>IF($A$9=5,データベース!M57,IF($A$9=4,データベース!M56,IF($A$9=3,データベース!M55,IF($A$9=2,データベース!M54,VLOOKUP(評価用データ!$B$9,データベース!$B$45:$DX$53,M4,FALSE)))))</f>
        <v>#N/A</v>
      </c>
      <c r="N9" s="167" t="e">
        <f>IF($A$9=5,データベース!N57,IF($A$9=4,データベース!N56,IF($A$9=3,データベース!N55,IF($A$9=2,データベース!N54,VLOOKUP(評価用データ!$B$9,データベース!$B$45:$DX$53,N4,FALSE)))))</f>
        <v>#N/A</v>
      </c>
      <c r="O9" s="165" t="e">
        <f>IF($A$9=5,データベース!O57,IF($A$9=4,データベース!O56,IF($A$9=3,データベース!O55,IF($A$9=2,データベース!O54,VLOOKUP(評価用データ!$B$9,データベース!$B$45:$DX$53,O4,FALSE)))))</f>
        <v>#N/A</v>
      </c>
      <c r="P9" s="166" t="e">
        <f>IF($A$9=5,データベース!P57,IF($A$9=4,データベース!P56,IF($A$9=3,データベース!P55,IF($A$9=2,データベース!P54,VLOOKUP(評価用データ!$B$9,データベース!$B$45:$DX$53,P4,FALSE)))))</f>
        <v>#N/A</v>
      </c>
      <c r="Q9" s="166" t="e">
        <f>IF($A$9=5,データベース!Q57,IF($A$9=4,データベース!Q56,IF($A$9=3,データベース!Q55,IF($A$9=2,データベース!Q54,VLOOKUP(評価用データ!$B$9,データベース!$B$45:$DX$53,Q4,FALSE)))))</f>
        <v>#N/A</v>
      </c>
      <c r="R9" s="166" t="e">
        <f>IF($A$9=5,データベース!R57,IF($A$9=4,データベース!R56,IF($A$9=3,データベース!R55,IF($A$9=2,データベース!R54,VLOOKUP(評価用データ!$B$9,データベース!$B$45:$DX$53,R4,FALSE)))))</f>
        <v>#N/A</v>
      </c>
      <c r="S9" s="166" t="e">
        <f>IF($A$9=5,データベース!S57,IF($A$9=4,データベース!S56,IF($A$9=3,データベース!S55,IF($A$9=2,データベース!S54,VLOOKUP(評価用データ!$B$9,データベース!$B$45:$DX$53,S4,FALSE)))))</f>
        <v>#N/A</v>
      </c>
      <c r="T9" s="167" t="e">
        <f>IF($A$9=5,データベース!T57,IF($A$9=4,データベース!T56,IF($A$9=3,データベース!T55,IF($A$9=2,データベース!T54,VLOOKUP(評価用データ!$B$9,データベース!$B$45:$DX$53,T4,FALSE)))))</f>
        <v>#N/A</v>
      </c>
      <c r="U9" s="165" t="e">
        <f>IF($A$9=5,データベース!U57,IF($A$9=4,データベース!U56,IF($A$9=3,データベース!U55,IF($A$9=2,データベース!U54,VLOOKUP(評価用データ!$B$9,データベース!$B$45:$DX$53,U4,FALSE)))))</f>
        <v>#N/A</v>
      </c>
      <c r="V9" s="166" t="e">
        <f>IF($A$9=5,データベース!V57,IF($A$9=4,データベース!V56,IF($A$9=3,データベース!V55,IF($A$9=2,データベース!V54,VLOOKUP(評価用データ!$B$9,データベース!$B$45:$DX$53,V4,FALSE)))))</f>
        <v>#N/A</v>
      </c>
      <c r="W9" s="166" t="e">
        <f>IF($A$9=5,データベース!W57,IF($A$9=4,データベース!W56,IF($A$9=3,データベース!W55,IF($A$9=2,データベース!W54,VLOOKUP(評価用データ!$B$9,データベース!$B$45:$DX$53,W4,FALSE)))))</f>
        <v>#N/A</v>
      </c>
      <c r="X9" s="166" t="e">
        <f>IF($A$9=5,データベース!X57,IF($A$9=4,データベース!X56,IF($A$9=3,データベース!X55,IF($A$9=2,データベース!X54,VLOOKUP(評価用データ!$B$9,データベース!$B$45:$DX$53,X4,FALSE)))))</f>
        <v>#N/A</v>
      </c>
      <c r="Y9" s="166" t="e">
        <f>IF($A$9=5,データベース!Y57,IF($A$9=4,データベース!Y56,IF($A$9=3,データベース!Y55,IF($A$9=2,データベース!Y54,VLOOKUP(評価用データ!$B$9,データベース!$B$45:$DX$53,Y4,FALSE)))))</f>
        <v>#N/A</v>
      </c>
      <c r="Z9" s="167" t="e">
        <f>IF($A$9=5,データベース!Z57,IF($A$9=4,データベース!Z56,IF($A$9=3,データベース!Z55,IF($A$9=2,データベース!Z54,VLOOKUP(評価用データ!$B$9,データベース!$B$45:$DX$53,Z4,FALSE)))))</f>
        <v>#N/A</v>
      </c>
      <c r="AA9" s="165" t="e">
        <f>IF($A$9=5,データベース!AA57,IF($A$9=4,データベース!AA56,IF($A$9=3,データベース!AA55,IF($A$9=2,データベース!AA54,VLOOKUP(評価用データ!$B$9,データベース!$B$45:$DX$53,AA4,FALSE)))))</f>
        <v>#N/A</v>
      </c>
      <c r="AB9" s="166" t="e">
        <f>IF($A$9=5,データベース!AB57,IF($A$9=4,データベース!AB56,IF($A$9=3,データベース!AB55,IF($A$9=2,データベース!AB54,VLOOKUP(評価用データ!$B$9,データベース!$B$45:$DX$53,AB4,FALSE)))))</f>
        <v>#N/A</v>
      </c>
      <c r="AC9" s="166" t="e">
        <f>IF($A$9=5,データベース!AC57,IF($A$9=4,データベース!AC56,IF($A$9=3,データベース!AC55,IF($A$9=2,データベース!AC54,VLOOKUP(評価用データ!$B$9,データベース!$B$45:$DX$53,AC4,FALSE)))))</f>
        <v>#N/A</v>
      </c>
      <c r="AD9" s="166" t="e">
        <f>IF($A$9=5,データベース!AD57,IF($A$9=4,データベース!AD56,IF($A$9=3,データベース!AD55,IF($A$9=2,データベース!AD54,VLOOKUP(評価用データ!$B$9,データベース!$B$45:$DX$53,AD4,FALSE)))))</f>
        <v>#N/A</v>
      </c>
      <c r="AE9" s="166" t="e">
        <f>IF($A$9=5,データベース!AE57,IF($A$9=4,データベース!AE56,IF($A$9=3,データベース!AE55,IF($A$9=2,データベース!AE54,VLOOKUP(評価用データ!$B$9,データベース!$B$45:$DX$53,AE4,FALSE)))))</f>
        <v>#N/A</v>
      </c>
      <c r="AF9" s="167" t="e">
        <f>IF($A$9=5,データベース!AF57,IF($A$9=4,データベース!AF56,IF($A$9=3,データベース!AF55,IF($A$9=2,データベース!AF54,VLOOKUP(評価用データ!$B$9,データベース!$B$45:$DX$53,AF4,FALSE)))))</f>
        <v>#N/A</v>
      </c>
      <c r="AG9" s="165" t="e">
        <f>IF($A$9=5,データベース!AG57,IF($A$9=4,データベース!AG56,IF($A$9=3,データベース!AG55,IF($A$9=2,データベース!AG54,VLOOKUP(評価用データ!$B$9,データベース!$B$45:$DX$53,AG4,FALSE)))))</f>
        <v>#N/A</v>
      </c>
      <c r="AH9" s="166" t="e">
        <f>IF($A$9=5,データベース!AH57,IF($A$9=4,データベース!AH56,IF($A$9=3,データベース!AH55,IF($A$9=2,データベース!AH54,VLOOKUP(評価用データ!$B$9,データベース!$B$45:$DX$53,AH4,FALSE)))))</f>
        <v>#N/A</v>
      </c>
      <c r="AI9" s="166" t="e">
        <f>IF($A$9=5,データベース!AI57,IF($A$9=4,データベース!AI56,IF($A$9=3,データベース!AI55,IF($A$9=2,データベース!AI54,VLOOKUP(評価用データ!$B$9,データベース!$B$45:$DX$53,AI4,FALSE)))))</f>
        <v>#N/A</v>
      </c>
      <c r="AJ9" s="166" t="e">
        <f>IF($A$9=5,データベース!AJ57,IF($A$9=4,データベース!AJ56,IF($A$9=3,データベース!AJ55,IF($A$9=2,データベース!AJ54,VLOOKUP(評価用データ!$B$9,データベース!$B$45:$DX$53,AJ4,FALSE)))))</f>
        <v>#N/A</v>
      </c>
      <c r="AK9" s="166" t="e">
        <f>IF($A$9=5,データベース!AK57,IF($A$9=4,データベース!AK56,IF($A$9=3,データベース!AK55,IF($A$9=2,データベース!AK54,VLOOKUP(評価用データ!$B$9,データベース!$B$45:$DX$53,AK4,FALSE)))))</f>
        <v>#N/A</v>
      </c>
      <c r="AL9" s="167" t="e">
        <f>IF($A$9=5,データベース!AL57,IF($A$9=4,データベース!AL56,IF($A$9=3,データベース!AL55,IF($A$9=2,データベース!AL54,VLOOKUP(評価用データ!$B$9,データベース!$B$45:$DX$53,AL4,FALSE)))))</f>
        <v>#N/A</v>
      </c>
      <c r="AM9" s="165" t="e">
        <f>IF($A$9=5,データベース!AM57,IF($A$9=4,データベース!AM56,IF($A$9=3,データベース!AM55,IF($A$9=2,データベース!AM54,VLOOKUP(評価用データ!$B$9,データベース!$B$45:$DX$53,AM4,FALSE)))))</f>
        <v>#N/A</v>
      </c>
      <c r="AN9" s="166" t="e">
        <f>IF($A$9=5,データベース!AN57,IF($A$9=4,データベース!AN56,IF($A$9=3,データベース!AN55,IF($A$9=2,データベース!AN54,VLOOKUP(評価用データ!$B$9,データベース!$B$45:$DX$53,AN4,FALSE)))))</f>
        <v>#N/A</v>
      </c>
      <c r="AO9" s="166" t="e">
        <f>IF($A$9=5,データベース!AO57,IF($A$9=4,データベース!AO56,IF($A$9=3,データベース!AO55,IF($A$9=2,データベース!AO54,VLOOKUP(評価用データ!$B$9,データベース!$B$45:$DX$53,AO4,FALSE)))))</f>
        <v>#N/A</v>
      </c>
      <c r="AP9" s="166" t="e">
        <f>IF($A$9=5,データベース!AP57,IF($A$9=4,データベース!AP56,IF($A$9=3,データベース!AP55,IF($A$9=2,データベース!AP54,VLOOKUP(評価用データ!$B$9,データベース!$B$45:$DX$53,AP4,FALSE)))))</f>
        <v>#N/A</v>
      </c>
      <c r="AQ9" s="166" t="e">
        <f>IF($A$9=5,データベース!AQ57,IF($A$9=4,データベース!AQ56,IF($A$9=3,データベース!AQ55,IF($A$9=2,データベース!AQ54,VLOOKUP(評価用データ!$B$9,データベース!$B$45:$DX$53,AQ4,FALSE)))))</f>
        <v>#N/A</v>
      </c>
      <c r="AR9" s="167" t="e">
        <f>IF($A$9=5,データベース!AR57,IF($A$9=4,データベース!AR56,IF($A$9=3,データベース!AR55,IF($A$9=2,データベース!AR54,VLOOKUP(評価用データ!$B$9,データベース!$B$45:$DX$53,AR4,FALSE)))))</f>
        <v>#N/A</v>
      </c>
      <c r="AS9" s="165" t="e">
        <f>IF($A$9=5,データベース!AS57,IF($A$9=4,データベース!AS56,IF($A$9=3,データベース!AS55,IF($A$9=2,データベース!AS54,VLOOKUP(評価用データ!$B$9,データベース!$B$45:$DX$53,AS4,FALSE)))))</f>
        <v>#N/A</v>
      </c>
      <c r="AT9" s="166" t="e">
        <f>IF($A$9=5,データベース!AT57,IF($A$9=4,データベース!AT56,IF($A$9=3,データベース!AT55,IF($A$9=2,データベース!AT54,VLOOKUP(評価用データ!$B$9,データベース!$B$45:$DX$53,AT4,FALSE)))))</f>
        <v>#N/A</v>
      </c>
      <c r="AU9" s="166" t="e">
        <f>IF($A$9=5,データベース!AU57,IF($A$9=4,データベース!AU56,IF($A$9=3,データベース!AU55,IF($A$9=2,データベース!AU54,VLOOKUP(評価用データ!$B$9,データベース!$B$45:$DX$53,AU4,FALSE)))))</f>
        <v>#N/A</v>
      </c>
      <c r="AV9" s="166" t="e">
        <f>IF($A$9=5,データベース!AV57,IF($A$9=4,データベース!AV56,IF($A$9=3,データベース!AV55,IF($A$9=2,データベース!AV54,VLOOKUP(評価用データ!$B$9,データベース!$B$45:$DX$53,AV4,FALSE)))))</f>
        <v>#N/A</v>
      </c>
      <c r="AW9" s="166" t="e">
        <f>IF($A$9=5,データベース!AW57,IF($A$9=4,データベース!AW56,IF($A$9=3,データベース!AW55,IF($A$9=2,データベース!AW54,VLOOKUP(評価用データ!$B$9,データベース!$B$45:$DX$53,AW4,FALSE)))))</f>
        <v>#N/A</v>
      </c>
      <c r="AX9" s="167" t="e">
        <f>IF($A$9=5,データベース!AX57,IF($A$9=4,データベース!AX56,IF($A$9=3,データベース!AX55,IF($A$9=2,データベース!AX54,VLOOKUP(評価用データ!$B$9,データベース!$B$45:$DX$53,AX4,FALSE)))))</f>
        <v>#N/A</v>
      </c>
      <c r="AY9" s="165" t="e">
        <f>IF($A$9=5,データベース!AY57,IF($A$9=4,データベース!AY56,IF($A$9=3,データベース!AY55,IF($A$9=2,データベース!AY54,VLOOKUP(評価用データ!$B$9,データベース!$B$45:$DX$53,AY4,FALSE)))))</f>
        <v>#N/A</v>
      </c>
      <c r="AZ9" s="166" t="e">
        <f>IF($A$9=5,データベース!AZ57,IF($A$9=4,データベース!AZ56,IF($A$9=3,データベース!AZ55,IF($A$9=2,データベース!AZ54,VLOOKUP(評価用データ!$B$9,データベース!$B$45:$DX$53,AZ4,FALSE)))))</f>
        <v>#N/A</v>
      </c>
      <c r="BA9" s="166" t="e">
        <f>IF($A$9=5,データベース!BA57,IF($A$9=4,データベース!BA56,IF($A$9=3,データベース!BA55,IF($A$9=2,データベース!BA54,VLOOKUP(評価用データ!$B$9,データベース!$B$45:$DX$53,BA4,FALSE)))))</f>
        <v>#N/A</v>
      </c>
      <c r="BB9" s="166" t="e">
        <f>IF($A$9=5,データベース!BB57,IF($A$9=4,データベース!BB56,IF($A$9=3,データベース!BB55,IF($A$9=2,データベース!BB54,VLOOKUP(評価用データ!$B$9,データベース!$B$45:$DX$53,BB4,FALSE)))))</f>
        <v>#N/A</v>
      </c>
      <c r="BC9" s="166" t="e">
        <f>IF($A$9=5,データベース!BC57,IF($A$9=4,データベース!BC56,IF($A$9=3,データベース!BC55,IF($A$9=2,データベース!BC54,VLOOKUP(評価用データ!$B$9,データベース!$B$45:$DX$53,BC4,FALSE)))))</f>
        <v>#N/A</v>
      </c>
      <c r="BD9" s="167" t="e">
        <f>IF($A$9=5,データベース!BD57,IF($A$9=4,データベース!BD56,IF($A$9=3,データベース!BD55,IF($A$9=2,データベース!BD54,VLOOKUP(評価用データ!$B$9,データベース!$B$45:$DX$53,BD4,FALSE)))))</f>
        <v>#N/A</v>
      </c>
      <c r="BE9" s="165" t="e">
        <f>IF($A$9=5,データベース!BE57,IF($A$9=4,データベース!BE56,IF($A$9=3,データベース!BE55,IF($A$9=2,データベース!BE54,VLOOKUP(評価用データ!$B$9,データベース!$B$45:$DX$53,BE4,FALSE)))))</f>
        <v>#N/A</v>
      </c>
      <c r="BF9" s="166" t="e">
        <f>IF($A$9=5,データベース!BF57,IF($A$9=4,データベース!BF56,IF($A$9=3,データベース!BF55,IF($A$9=2,データベース!BF54,VLOOKUP(評価用データ!$B$9,データベース!$B$45:$DX$53,BF4,FALSE)))))</f>
        <v>#N/A</v>
      </c>
      <c r="BG9" s="166" t="e">
        <f>IF($A$9=5,データベース!BG57,IF($A$9=4,データベース!BG56,IF($A$9=3,データベース!BG55,IF($A$9=2,データベース!BG54,VLOOKUP(評価用データ!$B$9,データベース!$B$45:$DX$53,BG4,FALSE)))))</f>
        <v>#N/A</v>
      </c>
      <c r="BH9" s="166" t="e">
        <f>IF($A$9=5,データベース!BH57,IF($A$9=4,データベース!BH56,IF($A$9=3,データベース!BH55,IF($A$9=2,データベース!BH54,VLOOKUP(評価用データ!$B$9,データベース!$B$45:$DX$53,BH4,FALSE)))))</f>
        <v>#N/A</v>
      </c>
      <c r="BI9" s="166" t="e">
        <f>IF($A$9=5,データベース!BI57,IF($A$9=4,データベース!BI56,IF($A$9=3,データベース!BI55,IF($A$9=2,データベース!BI54,VLOOKUP(評価用データ!$B$9,データベース!$B$45:$DX$53,BI4,FALSE)))))</f>
        <v>#N/A</v>
      </c>
      <c r="BJ9" s="167" t="e">
        <f>IF($A$9=5,データベース!BJ57,IF($A$9=4,データベース!BJ56,IF($A$9=3,データベース!BJ55,IF($A$9=2,データベース!BJ54,VLOOKUP(評価用データ!$B$9,データベース!$B$45:$DX$53,BJ4,FALSE)))))</f>
        <v>#N/A</v>
      </c>
      <c r="BK9" s="165" t="e">
        <f>IF($A$9=5,データベース!BK57,IF($A$9=4,データベース!BK56,IF($A$9=3,データベース!BK55,IF($A$9=2,データベース!BK54,VLOOKUP(評価用データ!$B$9,データベース!$B$45:$DX$53,BK4,FALSE)))))</f>
        <v>#N/A</v>
      </c>
      <c r="BL9" s="166" t="e">
        <f>IF($A$9=5,データベース!BL57,IF($A$9=4,データベース!BL56,IF($A$9=3,データベース!BL55,IF($A$9=2,データベース!BL54,VLOOKUP(評価用データ!$B$9,データベース!$B$45:$DX$53,BL4,FALSE)))))</f>
        <v>#N/A</v>
      </c>
      <c r="BM9" s="166" t="e">
        <f>IF($A$9=5,データベース!BM57,IF($A$9=4,データベース!BM56,IF($A$9=3,データベース!BM55,IF($A$9=2,データベース!BM54,VLOOKUP(評価用データ!$B$9,データベース!$B$45:$DX$53,BM4,FALSE)))))</f>
        <v>#N/A</v>
      </c>
      <c r="BN9" s="166" t="e">
        <f>IF($A$9=5,データベース!BN57,IF($A$9=4,データベース!BN56,IF($A$9=3,データベース!BN55,IF($A$9=2,データベース!BN54,VLOOKUP(評価用データ!$B$9,データベース!$B$45:$DX$53,BN4,FALSE)))))</f>
        <v>#N/A</v>
      </c>
      <c r="BO9" s="166" t="e">
        <f>IF($A$9=5,データベース!BO57,IF($A$9=4,データベース!BO56,IF($A$9=3,データベース!BO55,IF($A$9=2,データベース!BO54,VLOOKUP(評価用データ!$B$9,データベース!$B$45:$DX$53,BO4,FALSE)))))</f>
        <v>#N/A</v>
      </c>
      <c r="BP9" s="167" t="e">
        <f>IF($A$9=5,データベース!BP57,IF($A$9=4,データベース!BP56,IF($A$9=3,データベース!BP55,IF($A$9=2,データベース!BP54,VLOOKUP(評価用データ!$B$9,データベース!$B$45:$DX$53,BP4,FALSE)))))</f>
        <v>#N/A</v>
      </c>
      <c r="BQ9" s="165" t="e">
        <f>IF($A$9=5,データベース!BQ57,IF($A$9=4,データベース!BQ56,IF($A$9=3,データベース!BQ55,IF($A$9=2,データベース!BQ54,VLOOKUP(評価用データ!$B$9,データベース!$B$45:$DX$53,BQ4,FALSE)))))</f>
        <v>#N/A</v>
      </c>
      <c r="BR9" s="166" t="e">
        <f>IF($A$9=5,データベース!BR57,IF($A$9=4,データベース!BR56,IF($A$9=3,データベース!BR55,IF($A$9=2,データベース!BR54,VLOOKUP(評価用データ!$B$9,データベース!$B$45:$DX$53,BR4,FALSE)))))</f>
        <v>#N/A</v>
      </c>
      <c r="BS9" s="166" t="e">
        <f>IF($A$9=5,データベース!BS57,IF($A$9=4,データベース!BS56,IF($A$9=3,データベース!BS55,IF($A$9=2,データベース!BS54,VLOOKUP(評価用データ!$B$9,データベース!$B$45:$DX$53,BS4,FALSE)))))</f>
        <v>#N/A</v>
      </c>
      <c r="BT9" s="166" t="e">
        <f>IF($A$9=5,データベース!BT57,IF($A$9=4,データベース!BT56,IF($A$9=3,データベース!BT55,IF($A$9=2,データベース!BT54,VLOOKUP(評価用データ!$B$9,データベース!$B$45:$DX$53,BT4,FALSE)))))</f>
        <v>#N/A</v>
      </c>
      <c r="BU9" s="166" t="e">
        <f>IF($A$9=5,データベース!BU57,IF($A$9=4,データベース!BU56,IF($A$9=3,データベース!BU55,IF($A$9=2,データベース!BU54,VLOOKUP(評価用データ!$B$9,データベース!$B$45:$DX$53,BU4,FALSE)))))</f>
        <v>#N/A</v>
      </c>
      <c r="BV9" s="167" t="e">
        <f>IF($A$9=5,データベース!BV57,IF($A$9=4,データベース!BV56,IF($A$9=3,データベース!BV55,IF($A$9=2,データベース!BV54,VLOOKUP(評価用データ!$B$9,データベース!$B$45:$DX$53,BV4,FALSE)))))</f>
        <v>#N/A</v>
      </c>
      <c r="BW9" s="165" t="e">
        <f>IF($A$9=5,データベース!BW57,IF($A$9=4,データベース!BW56,IF($A$9=3,データベース!BW55,IF($A$9=2,データベース!BW54,VLOOKUP(評価用データ!$B$9,データベース!$B$45:$DX$53,BW4,FALSE)))))</f>
        <v>#N/A</v>
      </c>
      <c r="BX9" s="166" t="e">
        <f>IF($A$9=5,データベース!BX57,IF($A$9=4,データベース!BX56,IF($A$9=3,データベース!BX55,IF($A$9=2,データベース!BX54,VLOOKUP(評価用データ!$B$9,データベース!$B$45:$DX$53,BX4,FALSE)))))</f>
        <v>#N/A</v>
      </c>
      <c r="BY9" s="166" t="e">
        <f>IF($A$9=5,データベース!BY57,IF($A$9=4,データベース!BY56,IF($A$9=3,データベース!BY55,IF($A$9=2,データベース!BY54,VLOOKUP(評価用データ!$B$9,データベース!$B$45:$DX$53,BY4,FALSE)))))</f>
        <v>#N/A</v>
      </c>
      <c r="BZ9" s="166" t="e">
        <f>IF($A$9=5,データベース!BZ57,IF($A$9=4,データベース!BZ56,IF($A$9=3,データベース!BZ55,IF($A$9=2,データベース!BZ54,VLOOKUP(評価用データ!$B$9,データベース!$B$45:$DX$53,BZ4,FALSE)))))</f>
        <v>#N/A</v>
      </c>
      <c r="CA9" s="166" t="e">
        <f>IF($A$9=5,データベース!CA57,IF($A$9=4,データベース!CA56,IF($A$9=3,データベース!CA55,IF($A$9=2,データベース!CA54,VLOOKUP(評価用データ!$B$9,データベース!$B$45:$DX$53,CA4,FALSE)))))</f>
        <v>#N/A</v>
      </c>
      <c r="CB9" s="167" t="e">
        <f>IF($A$9=5,データベース!CB57,IF($A$9=4,データベース!CB56,IF($A$9=3,データベース!CB55,IF($A$9=2,データベース!CB54,VLOOKUP(評価用データ!$B$9,データベース!$B$45:$DX$53,CB4,FALSE)))))</f>
        <v>#N/A</v>
      </c>
      <c r="CC9" s="165" t="e">
        <f>IF($A$9=5,データベース!CC57,IF($A$9=4,データベース!CC56,IF($A$9=3,データベース!CC55,IF($A$9=2,データベース!CC54,VLOOKUP(評価用データ!$B$9,データベース!$B$45:$DX$53,CC4,FALSE)))))</f>
        <v>#N/A</v>
      </c>
      <c r="CD9" s="166" t="e">
        <f>IF($A$9=5,データベース!CD57,IF($A$9=4,データベース!CD56,IF($A$9=3,データベース!CD55,IF($A$9=2,データベース!CD54,VLOOKUP(評価用データ!$B$9,データベース!$B$45:$DX$53,CD4,FALSE)))))</f>
        <v>#N/A</v>
      </c>
      <c r="CE9" s="166" t="e">
        <f>IF($A$9=5,データベース!CE57,IF($A$9=4,データベース!CE56,IF($A$9=3,データベース!CE55,IF($A$9=2,データベース!CE54,VLOOKUP(評価用データ!$B$9,データベース!$B$45:$DX$53,CE4,FALSE)))))</f>
        <v>#N/A</v>
      </c>
      <c r="CF9" s="166" t="e">
        <f>IF($A$9=5,データベース!CF57,IF($A$9=4,データベース!CF56,IF($A$9=3,データベース!CF55,IF($A$9=2,データベース!CF54,VLOOKUP(評価用データ!$B$9,データベース!$B$45:$DX$53,CF4,FALSE)))))</f>
        <v>#N/A</v>
      </c>
      <c r="CG9" s="166" t="e">
        <f>IF($A$9=5,データベース!CG57,IF($A$9=4,データベース!CG56,IF($A$9=3,データベース!CG55,IF($A$9=2,データベース!CG54,VLOOKUP(評価用データ!$B$9,データベース!$B$45:$DX$53,CG4,FALSE)))))</f>
        <v>#N/A</v>
      </c>
      <c r="CH9" s="167" t="e">
        <f>IF($A$9=5,データベース!CH57,IF($A$9=4,データベース!CH56,IF($A$9=3,データベース!CH55,IF($A$9=2,データベース!CH54,VLOOKUP(評価用データ!$B$9,データベース!$B$45:$DX$53,CH4,FALSE)))))</f>
        <v>#N/A</v>
      </c>
      <c r="CI9" s="165" t="e">
        <f>IF($A$9=5,データベース!CI57,IF($A$9=4,データベース!CI56,IF($A$9=3,データベース!CI55,IF($A$9=2,データベース!CI54,VLOOKUP(評価用データ!$B$9,データベース!$B$45:$DX$53,CI4,FALSE)))))</f>
        <v>#N/A</v>
      </c>
      <c r="CJ9" s="166" t="e">
        <f>IF($A$9=5,データベース!CJ57,IF($A$9=4,データベース!CJ56,IF($A$9=3,データベース!CJ55,IF($A$9=2,データベース!CJ54,VLOOKUP(評価用データ!$B$9,データベース!$B$45:$DX$53,CJ4,FALSE)))))</f>
        <v>#N/A</v>
      </c>
      <c r="CK9" s="166" t="e">
        <f>IF($A$9=5,データベース!CK57,IF($A$9=4,データベース!CK56,IF($A$9=3,データベース!CK55,IF($A$9=2,データベース!CK54,VLOOKUP(評価用データ!$B$9,データベース!$B$45:$DX$53,CK4,FALSE)))))</f>
        <v>#N/A</v>
      </c>
      <c r="CL9" s="166" t="e">
        <f>IF($A$9=5,データベース!CL57,IF($A$9=4,データベース!CL56,IF($A$9=3,データベース!CL55,IF($A$9=2,データベース!CL54,VLOOKUP(評価用データ!$B$9,データベース!$B$45:$DX$53,CL4,FALSE)))))</f>
        <v>#N/A</v>
      </c>
      <c r="CM9" s="166" t="e">
        <f>IF($A$9=5,データベース!CM57,IF($A$9=4,データベース!CM56,IF($A$9=3,データベース!CM55,IF($A$9=2,データベース!CM54,VLOOKUP(評価用データ!$B$9,データベース!$B$45:$DX$53,CM4,FALSE)))))</f>
        <v>#N/A</v>
      </c>
      <c r="CN9" s="167" t="e">
        <f>IF($A$9=5,データベース!CN57,IF($A$9=4,データベース!CN56,IF($A$9=3,データベース!CN55,IF($A$9=2,データベース!CN54,VLOOKUP(評価用データ!$B$9,データベース!$B$45:$DX$53,CN4,FALSE)))))</f>
        <v>#N/A</v>
      </c>
      <c r="CO9" s="165" t="e">
        <f>IF($A$9=5,データベース!CO57,IF($A$9=4,データベース!CO56,IF($A$9=3,データベース!CO55,IF($A$9=2,データベース!CO54,VLOOKUP(評価用データ!$B$9,データベース!$B$45:$DX$53,CO4,FALSE)))))</f>
        <v>#N/A</v>
      </c>
      <c r="CP9" s="166" t="e">
        <f>IF($A$9=5,データベース!CP57,IF($A$9=4,データベース!CP56,IF($A$9=3,データベース!CP55,IF($A$9=2,データベース!CP54,VLOOKUP(評価用データ!$B$9,データベース!$B$45:$DX$53,CP4,FALSE)))))</f>
        <v>#N/A</v>
      </c>
      <c r="CQ9" s="166" t="e">
        <f>IF($A$9=5,データベース!CQ57,IF($A$9=4,データベース!CQ56,IF($A$9=3,データベース!CQ55,IF($A$9=2,データベース!CQ54,VLOOKUP(評価用データ!$B$9,データベース!$B$45:$DX$53,CQ4,FALSE)))))</f>
        <v>#N/A</v>
      </c>
      <c r="CR9" s="166" t="e">
        <f>IF($A$9=5,データベース!CR57,IF($A$9=4,データベース!CR56,IF($A$9=3,データベース!CR55,IF($A$9=2,データベース!CR54,VLOOKUP(評価用データ!$B$9,データベース!$B$45:$DX$53,CR4,FALSE)))))</f>
        <v>#N/A</v>
      </c>
      <c r="CS9" s="166" t="e">
        <f>IF($A$9=5,データベース!CS57,IF($A$9=4,データベース!CS56,IF($A$9=3,データベース!CS55,IF($A$9=2,データベース!CS54,VLOOKUP(評価用データ!$B$9,データベース!$B$45:$DX$53,CS4,FALSE)))))</f>
        <v>#N/A</v>
      </c>
      <c r="CT9" s="167" t="e">
        <f>IF($A$9=5,データベース!CT57,IF($A$9=4,データベース!CT56,IF($A$9=3,データベース!CT55,IF($A$9=2,データベース!CT54,VLOOKUP(評価用データ!$B$9,データベース!$B$45:$DX$53,CT4,FALSE)))))</f>
        <v>#N/A</v>
      </c>
      <c r="CU9" s="165" t="e">
        <f>IF($A$9=5,データベース!CU57,IF($A$9=4,データベース!CU56,IF($A$9=3,データベース!CU55,IF($A$9=2,データベース!CU54,VLOOKUP(評価用データ!$B$9,データベース!$B$45:$DX$53,CU4,FALSE)))))</f>
        <v>#N/A</v>
      </c>
      <c r="CV9" s="166" t="e">
        <f>IF($A$9=5,データベース!CV57,IF($A$9=4,データベース!CV56,IF($A$9=3,データベース!CV55,IF($A$9=2,データベース!CV54,VLOOKUP(評価用データ!$B$9,データベース!$B$45:$DX$53,CV4,FALSE)))))</f>
        <v>#N/A</v>
      </c>
      <c r="CW9" s="166" t="e">
        <f>IF($A$9=5,データベース!CW57,IF($A$9=4,データベース!CW56,IF($A$9=3,データベース!CW55,IF($A$9=2,データベース!CW54,VLOOKUP(評価用データ!$B$9,データベース!$B$45:$DX$53,CW4,FALSE)))))</f>
        <v>#N/A</v>
      </c>
      <c r="CX9" s="166" t="e">
        <f>IF($A$9=5,データベース!CX57,IF($A$9=4,データベース!CX56,IF($A$9=3,データベース!CX55,IF($A$9=2,データベース!CX54,VLOOKUP(評価用データ!$B$9,データベース!$B$45:$DX$53,CX4,FALSE)))))</f>
        <v>#N/A</v>
      </c>
      <c r="CY9" s="166" t="e">
        <f>IF($A$9=5,データベース!CY57,IF($A$9=4,データベース!CY56,IF($A$9=3,データベース!CY55,IF($A$9=2,データベース!CY54,VLOOKUP(評価用データ!$B$9,データベース!$B$45:$DX$53,CY4,FALSE)))))</f>
        <v>#N/A</v>
      </c>
      <c r="CZ9" s="167" t="e">
        <f>IF($A$9=5,データベース!CZ57,IF($A$9=4,データベース!CZ56,IF($A$9=3,データベース!CZ55,IF($A$9=2,データベース!CZ54,VLOOKUP(評価用データ!$B$9,データベース!$B$45:$DX$53,CZ4,FALSE)))))</f>
        <v>#N/A</v>
      </c>
      <c r="DA9" s="165" t="e">
        <f>IF($A$9=5,データベース!DA57,IF($A$9=4,データベース!DA56,IF($A$9=3,データベース!DA55,IF($A$9=2,データベース!DA54,VLOOKUP(評価用データ!$B$9,データベース!$B$45:$DX$53,DA4,FALSE)))))</f>
        <v>#N/A</v>
      </c>
      <c r="DB9" s="166" t="e">
        <f>IF($A$9=5,データベース!DB57,IF($A$9=4,データベース!DB56,IF($A$9=3,データベース!DB55,IF($A$9=2,データベース!DB54,VLOOKUP(評価用データ!$B$9,データベース!$B$45:$DX$53,DB4,FALSE)))))</f>
        <v>#N/A</v>
      </c>
      <c r="DC9" s="166" t="e">
        <f>IF($A$9=5,データベース!DC57,IF($A$9=4,データベース!DC56,IF($A$9=3,データベース!DC55,IF($A$9=2,データベース!DC54,VLOOKUP(評価用データ!$B$9,データベース!$B$45:$DX$53,DC4,FALSE)))))</f>
        <v>#N/A</v>
      </c>
      <c r="DD9" s="166" t="e">
        <f>IF($A$9=5,データベース!DD57,IF($A$9=4,データベース!DD56,IF($A$9=3,データベース!DD55,IF($A$9=2,データベース!DD54,VLOOKUP(評価用データ!$B$9,データベース!$B$45:$DX$53,DD4,FALSE)))))</f>
        <v>#N/A</v>
      </c>
      <c r="DE9" s="166" t="e">
        <f>IF($A$9=5,データベース!DE57,IF($A$9=4,データベース!DE56,IF($A$9=3,データベース!DE55,IF($A$9=2,データベース!DE54,VLOOKUP(評価用データ!$B$9,データベース!$B$45:$DX$53,DE4,FALSE)))))</f>
        <v>#N/A</v>
      </c>
      <c r="DF9" s="167" t="e">
        <f>IF($A$9=5,データベース!DF57,IF($A$9=4,データベース!DF56,IF($A$9=3,データベース!DF55,IF($A$9=2,データベース!DF54,VLOOKUP(評価用データ!$B$9,データベース!$B$45:$DX$53,DF4,FALSE)))))</f>
        <v>#N/A</v>
      </c>
      <c r="DG9" s="165" t="e">
        <f>IF($A$9=5,データベース!DG57,IF($A$9=4,データベース!DG56,IF($A$9=3,データベース!DG55,IF($A$9=2,データベース!DG54,VLOOKUP(評価用データ!$B$9,データベース!$B$45:$DX$53,DG4,FALSE)))))</f>
        <v>#N/A</v>
      </c>
      <c r="DH9" s="166" t="e">
        <f>IF($A$9=5,データベース!DH57,IF($A$9=4,データベース!DH56,IF($A$9=3,データベース!DH55,IF($A$9=2,データベース!DH54,VLOOKUP(評価用データ!$B$9,データベース!$B$45:$DX$53,DH4,FALSE)))))</f>
        <v>#N/A</v>
      </c>
      <c r="DI9" s="166" t="e">
        <f>IF($A$9=5,データベース!DI57,IF($A$9=4,データベース!DI56,IF($A$9=3,データベース!DI55,IF($A$9=2,データベース!DI54,VLOOKUP(評価用データ!$B$9,データベース!$B$45:$DX$53,DI4,FALSE)))))</f>
        <v>#N/A</v>
      </c>
      <c r="DJ9" s="166" t="e">
        <f>IF($A$9=5,データベース!DJ57,IF($A$9=4,データベース!DJ56,IF($A$9=3,データベース!DJ55,IF($A$9=2,データベース!DJ54,VLOOKUP(評価用データ!$B$9,データベース!$B$45:$DX$53,DJ4,FALSE)))))</f>
        <v>#N/A</v>
      </c>
      <c r="DK9" s="166" t="e">
        <f>IF($A$9=5,データベース!DK57,IF($A$9=4,データベース!DK56,IF($A$9=3,データベース!DK55,IF($A$9=2,データベース!DK54,VLOOKUP(評価用データ!$B$9,データベース!$B$45:$DX$53,DK4,FALSE)))))</f>
        <v>#N/A</v>
      </c>
      <c r="DL9" s="167" t="e">
        <f>IF($A$9=5,データベース!DL57,IF($A$9=4,データベース!DL56,IF($A$9=3,データベース!DL55,IF($A$9=2,データベース!DL54,VLOOKUP(評価用データ!$B$9,データベース!$B$45:$DX$53,DL4,FALSE)))))</f>
        <v>#N/A</v>
      </c>
      <c r="DM9" s="165" t="e">
        <f>IF($A$9=5,データベース!DM57,IF($A$9=4,データベース!DM56,IF($A$9=3,データベース!DM55,IF($A$9=2,データベース!DM54,VLOOKUP(評価用データ!$B$9,データベース!$B$45:$DX$53,DM4,FALSE)))))</f>
        <v>#N/A</v>
      </c>
      <c r="DN9" s="166" t="e">
        <f>IF($A$9=5,データベース!DN57,IF($A$9=4,データベース!DN56,IF($A$9=3,データベース!DN55,IF($A$9=2,データベース!DN54,VLOOKUP(評価用データ!$B$9,データベース!$B$45:$DX$53,DN4,FALSE)))))</f>
        <v>#N/A</v>
      </c>
      <c r="DO9" s="166" t="e">
        <f>IF($A$9=5,データベース!DO57,IF($A$9=4,データベース!DO56,IF($A$9=3,データベース!DO55,IF($A$9=2,データベース!DO54,VLOOKUP(評価用データ!$B$9,データベース!$B$45:$DX$53,DO4,FALSE)))))</f>
        <v>#N/A</v>
      </c>
      <c r="DP9" s="166" t="e">
        <f>IF($A$9=5,データベース!DP57,IF($A$9=4,データベース!DP56,IF($A$9=3,データベース!DP55,IF($A$9=2,データベース!DP54,VLOOKUP(評価用データ!$B$9,データベース!$B$45:$DX$53,DP4,FALSE)))))</f>
        <v>#N/A</v>
      </c>
      <c r="DQ9" s="166" t="e">
        <f>IF($A$9=5,データベース!DQ57,IF($A$9=4,データベース!DQ56,IF($A$9=3,データベース!DQ55,IF($A$9=2,データベース!DQ54,VLOOKUP(評価用データ!$B$9,データベース!$B$45:$DX$53,DQ4,FALSE)))))</f>
        <v>#N/A</v>
      </c>
      <c r="DR9" s="167" t="e">
        <f>IF($A$9=5,データベース!DR57,IF($A$9=4,データベース!DR56,IF($A$9=3,データベース!DR55,IF($A$9=2,データベース!DR54,VLOOKUP(評価用データ!$B$9,データベース!$B$45:$DX$53,DR4,FALSE)))))</f>
        <v>#N/A</v>
      </c>
      <c r="DS9" s="165" t="e">
        <f>IF($A$9=5,データベース!DS57,IF($A$9=4,データベース!DS56,IF($A$9=3,データベース!DS55,IF($A$9=2,データベース!DS54,VLOOKUP(評価用データ!$B$9,データベース!$B$45:$DX$53,DS4,FALSE)))))</f>
        <v>#N/A</v>
      </c>
      <c r="DT9" s="166" t="e">
        <f>IF($A$9=5,データベース!DT57,IF($A$9=4,データベース!DT56,IF($A$9=3,データベース!DT55,IF($A$9=2,データベース!DT54,VLOOKUP(評価用データ!$B$9,データベース!$B$45:$DX$53,DT4,FALSE)))))</f>
        <v>#N/A</v>
      </c>
      <c r="DU9" s="166" t="e">
        <f>IF($A$9=5,データベース!DU57,IF($A$9=4,データベース!DU56,IF($A$9=3,データベース!DU55,IF($A$9=2,データベース!DU54,VLOOKUP(評価用データ!$B$9,データベース!$B$45:$DX$53,DU4,FALSE)))))</f>
        <v>#N/A</v>
      </c>
      <c r="DV9" s="166" t="e">
        <f>IF($A$9=5,データベース!DV57,IF($A$9=4,データベース!DV56,IF($A$9=3,データベース!DV55,IF($A$9=2,データベース!DV54,VLOOKUP(評価用データ!$B$9,データベース!$B$45:$DX$53,DV4,FALSE)))))</f>
        <v>#N/A</v>
      </c>
      <c r="DW9" s="166" t="e">
        <f>IF($A$9=5,データベース!DW57,IF($A$9=4,データベース!DW56,IF($A$9=3,データベース!DW55,IF($A$9=2,データベース!DW54,VLOOKUP(評価用データ!$B$9,データベース!$B$45:$DX$53,DW4,FALSE)))))</f>
        <v>#N/A</v>
      </c>
      <c r="DX9" s="167" t="e">
        <f>IF($A$9=5,データベース!DX57,IF($A$9=4,データベース!DX56,IF($A$9=3,データベース!DX55,IF($A$9=2,データベース!DX54,VLOOKUP(評価用データ!$B$9,データベース!$B$45:$DX$53,DX4,FALSE)))))</f>
        <v>#N/A</v>
      </c>
    </row>
    <row r="10" spans="1:128" s="3" customFormat="1" ht="15.5" thickBot="1">
      <c r="A10" s="83"/>
      <c r="B10" s="82" t="s">
        <v>117</v>
      </c>
      <c r="C10" s="80"/>
      <c r="D10" s="81"/>
      <c r="E10" s="81"/>
      <c r="F10" s="81"/>
      <c r="G10" s="81"/>
      <c r="H10" s="82" t="str">
        <f>IFERROR(IF(H5=0,"***",IF(H5&lt;=C9,C6,IF(H5&lt;=D9,D6,IF(H5&lt;=E9,E6,IF(H5&lt;=F9,F6,IF(H5&lt;=G9,G6,H6)))))),"－")</f>
        <v>－</v>
      </c>
      <c r="I10" s="80"/>
      <c r="J10" s="81"/>
      <c r="K10" s="81"/>
      <c r="L10" s="81"/>
      <c r="M10" s="81"/>
      <c r="N10" s="82" t="str">
        <f>IFERROR(IF(N5=0,"***",IF(N5&lt;=I9,I6,IF(N5&lt;=J9,J6,IF(N5&lt;=K9,K6,IF(N5&lt;=L9,L6,IF(N5&lt;=M9,M6,N6)))))),"－")</f>
        <v>－</v>
      </c>
      <c r="O10" s="80"/>
      <c r="P10" s="81"/>
      <c r="Q10" s="81"/>
      <c r="R10" s="81"/>
      <c r="S10" s="81"/>
      <c r="T10" s="82" t="str">
        <f>IFERROR(IF(T5=0,"***",IF(T5&lt;=O9,O6,IF(T5&lt;=P9,P6,IF(T5&lt;=Q9,Q6,IF(T5&lt;=R9,R6,IF(T5&lt;=S9,S6,T6)))))),"－")</f>
        <v>－</v>
      </c>
      <c r="U10" s="80"/>
      <c r="V10" s="81"/>
      <c r="W10" s="81"/>
      <c r="X10" s="81"/>
      <c r="Y10" s="81"/>
      <c r="Z10" s="82" t="str">
        <f>IFERROR(IF(Z5=0,"***",IF(Z5&lt;=U9,U6,IF(Z5&lt;=V9,V6,IF(Z5&lt;=W9,W6,IF(Z5&lt;=X9,X6,IF(Z5&lt;=Y9,Y6,Z6)))))),"－")</f>
        <v>－</v>
      </c>
      <c r="AA10" s="80"/>
      <c r="AB10" s="81"/>
      <c r="AC10" s="81"/>
      <c r="AD10" s="81"/>
      <c r="AE10" s="81"/>
      <c r="AF10" s="82" t="str">
        <f>IFERROR(IF(AF5=0,"***",IF(AF5&lt;=AA9,AA6,IF(AF5&lt;=AB9,AB6,IF(AF5&lt;=AC9,AC6,IF(AF5&lt;=AD9,AD6,IF(AF5&lt;=AE9,AE6,AF6)))))),"－")</f>
        <v>－</v>
      </c>
      <c r="AG10" s="80"/>
      <c r="AH10" s="81"/>
      <c r="AI10" s="81"/>
      <c r="AJ10" s="81"/>
      <c r="AK10" s="81"/>
      <c r="AL10" s="82" t="str">
        <f>IFERROR(IF(AL5=0,"***",IF(AL5&lt;=AG9,AG6,IF(AL5&lt;=AH9,AH6,IF(AL5&lt;=AI9,AI6,IF(AL5&lt;=AJ9,AJ6,IF(AL5&lt;=AK9,AK6,AL6)))))),"－")</f>
        <v>－</v>
      </c>
      <c r="AM10" s="80"/>
      <c r="AN10" s="81"/>
      <c r="AO10" s="81"/>
      <c r="AP10" s="81"/>
      <c r="AQ10" s="81"/>
      <c r="AR10" s="82" t="str">
        <f>IFERROR(IF(AR5=0,"***",IF(AR5&lt;=AM9,AM6,IF(AR5&lt;=AN9,AN6,IF(AR5&lt;=AO9,AO6,IF(AR5&lt;=AP9,AP6,IF(AR5&lt;=AQ9,AQ6,AR6)))))),"－")</f>
        <v>－</v>
      </c>
      <c r="AS10" s="80"/>
      <c r="AT10" s="81"/>
      <c r="AU10" s="81"/>
      <c r="AV10" s="81"/>
      <c r="AW10" s="81"/>
      <c r="AX10" s="82" t="str">
        <f>IFERROR(IF(AX5=0,"***",IF(AX5&lt;=AS9,AS6,IF(AX5&lt;=AT9,AT6,IF(AX5&lt;=AU9,AU6,IF(AX5&lt;=AV9,AV6,IF(AX5&lt;=AW9,AW6,AX6)))))),"－")</f>
        <v>－</v>
      </c>
      <c r="AY10" s="80"/>
      <c r="AZ10" s="81"/>
      <c r="BA10" s="81"/>
      <c r="BB10" s="81"/>
      <c r="BC10" s="81"/>
      <c r="BD10" s="82" t="str">
        <f>IFERROR(IF(BD5=0,"***",IF(BD5&lt;=AY9,AY6,IF(BD5&lt;=AZ9,AZ6,IF(BD5&lt;=BA9,BA6,IF(BD5&lt;=BB9,BB6,IF(BD5&lt;=BC9,BC6,BD6)))))),"－")</f>
        <v>－</v>
      </c>
      <c r="BE10" s="80"/>
      <c r="BF10" s="81"/>
      <c r="BG10" s="81"/>
      <c r="BH10" s="81"/>
      <c r="BI10" s="81"/>
      <c r="BJ10" s="82" t="str">
        <f>IFERROR(IF(BJ5=0,"***",IF(BJ5&lt;=BE9,BE6,IF(BJ5&lt;=BF9,BF6,IF(BJ5&lt;=BG9,BG6,IF(BJ5&lt;=BH9,BH6,IF(BJ5&lt;=BI9,BI6,BJ6)))))),"－")</f>
        <v>－</v>
      </c>
      <c r="BK10" s="80"/>
      <c r="BL10" s="81"/>
      <c r="BM10" s="81"/>
      <c r="BN10" s="81"/>
      <c r="BO10" s="81"/>
      <c r="BP10" s="82" t="str">
        <f>IFERROR(IF(BP5=0,"***",IF(BP5&lt;=BK9,BK6,IF(BP5&lt;=BL9,BL6,IF(BP5&lt;=BM9,BM6,IF(BP5&lt;=BN9,BN6,IF(BP5&lt;=BO9,BO6,BP6)))))),"－")</f>
        <v>－</v>
      </c>
      <c r="BQ10" s="80"/>
      <c r="BR10" s="81"/>
      <c r="BS10" s="81"/>
      <c r="BT10" s="81"/>
      <c r="BU10" s="81"/>
      <c r="BV10" s="82" t="str">
        <f>IFERROR(IF(BV5=0,"***",IF(BV5&lt;=BQ9,BQ6,IF(BV5&lt;=BR9,BR6,IF(BV5&lt;=BS9,BS6,IF(BV5&lt;=BT9,BT6,IF(BV5&lt;=BU9,BU6,BV6)))))),"－")</f>
        <v>－</v>
      </c>
      <c r="BW10" s="80"/>
      <c r="BX10" s="81"/>
      <c r="BY10" s="81"/>
      <c r="BZ10" s="81"/>
      <c r="CA10" s="81"/>
      <c r="CB10" s="82" t="str">
        <f>IFERROR(IF(CB5=0,"***",IF(CB5&lt;=BW9,BW6,IF(CB5&lt;=BX9,BX6,IF(CB5&lt;=BY9,BY6,IF(CB5&lt;=BZ9,BZ6,IF(CB5&lt;=CA9,CA6,CB6)))))),"－")</f>
        <v>－</v>
      </c>
      <c r="CC10" s="80"/>
      <c r="CD10" s="81"/>
      <c r="CE10" s="81"/>
      <c r="CF10" s="81"/>
      <c r="CG10" s="81"/>
      <c r="CH10" s="82" t="str">
        <f>IFERROR(IF(CH5=0,"***",IF(CH5&lt;=CC9,CC6,IF(CH5&lt;=CD9,CD6,IF(CH5&lt;=CE9,CE6,IF(CH5&lt;=CF9,CF6,IF(CH5&lt;=CG9,CG6,CH6)))))),"－")</f>
        <v>－</v>
      </c>
      <c r="CI10" s="80"/>
      <c r="CJ10" s="81"/>
      <c r="CK10" s="81"/>
      <c r="CL10" s="81"/>
      <c r="CM10" s="81"/>
      <c r="CN10" s="82" t="str">
        <f>IFERROR(IF(CN5=0,"***",IF(CN5&lt;=CI9,CI6,IF(CN5&lt;=CJ9,CJ6,IF(CN5&lt;=CK9,CK6,IF(CN5&lt;=CL9,CL6,IF(CN5&lt;=CM9,CM6,CN6)))))),"－")</f>
        <v>－</v>
      </c>
      <c r="CO10" s="80"/>
      <c r="CP10" s="81"/>
      <c r="CQ10" s="81"/>
      <c r="CR10" s="81"/>
      <c r="CS10" s="81"/>
      <c r="CT10" s="82" t="str">
        <f>IFERROR(IF(CT5=0,"***",IF(CT5&lt;=CO9,CO6,IF(CT5&lt;=CP9,CP6,IF(CT5&lt;=CQ9,CQ6,IF(CT5&lt;=CR9,CR6,IF(CT5&lt;=CS9,CS6,CT6)))))),"－")</f>
        <v>－</v>
      </c>
      <c r="CU10" s="80"/>
      <c r="CV10" s="81"/>
      <c r="CW10" s="81"/>
      <c r="CX10" s="81"/>
      <c r="CY10" s="81"/>
      <c r="CZ10" s="82" t="str">
        <f>IFERROR(IF(CZ5=0,"***",IF(CZ5&lt;=CU9,CU6,IF(CZ5&lt;=CV9,CV6,IF(CZ5&lt;=CW9,CW6,IF(CZ5&lt;=CX9,CX6,IF(CZ5&lt;=CY9,CY6,CZ6)))))),"－")</f>
        <v>－</v>
      </c>
      <c r="DA10" s="80"/>
      <c r="DB10" s="81"/>
      <c r="DC10" s="81"/>
      <c r="DD10" s="81"/>
      <c r="DE10" s="81"/>
      <c r="DF10" s="82" t="str">
        <f>IFERROR(IF(DF5=0,"***",IF(DF5&lt;=DA9,DA6,IF(DF5&lt;=DB9,DB6,IF(DF5&lt;=DC9,DC6,IF(DF5&lt;=DD9,DD6,IF(DF5&lt;=DE9,DE6,DF6)))))),"－")</f>
        <v>－</v>
      </c>
      <c r="DG10" s="80"/>
      <c r="DH10" s="81"/>
      <c r="DI10" s="81"/>
      <c r="DJ10" s="81"/>
      <c r="DK10" s="81"/>
      <c r="DL10" s="82" t="str">
        <f>IFERROR(IF(DL5=0,"***",IF(DL5&lt;=DG9,DG6,IF(DL5&lt;=DH9,DH6,IF(DL5&lt;=DI9,DI6,IF(DL5&lt;=DJ9,DJ6,IF(DL5&lt;=DK9,DK6,DL6)))))),"－")</f>
        <v>－</v>
      </c>
      <c r="DM10" s="80"/>
      <c r="DN10" s="81"/>
      <c r="DO10" s="81"/>
      <c r="DP10" s="81"/>
      <c r="DQ10" s="81"/>
      <c r="DR10" s="82" t="str">
        <f>IFERROR(IF(DR5=0,"***",IF(DR5&lt;=DM9,DM6,IF(DR5&lt;=DN9,DN6,IF(DR5&lt;=DO9,DO6,IF(DR5&lt;=DP9,DP6,IF(DR5&lt;=DQ9,DQ6,DR6)))))),"－")</f>
        <v>－</v>
      </c>
      <c r="DS10" s="80"/>
      <c r="DT10" s="81"/>
      <c r="DU10" s="81"/>
      <c r="DV10" s="81"/>
      <c r="DW10" s="81"/>
      <c r="DX10" s="82" t="str">
        <f>IFERROR(IF(DX5=0,"***",IF(DX5&lt;=DS9,DS6,IF(DX5&lt;=DT9,DT6,IF(DX5&lt;=DU9,DU6,IF(DX5&lt;=DV9,DV6,IF(DX5&lt;=DW9,DW6,DX6)))))),"－")</f>
        <v>－</v>
      </c>
    </row>
    <row r="11" spans="1:128" s="3" customFormat="1" ht="15">
      <c r="B11" s="43"/>
      <c r="C11" s="84"/>
      <c r="D11" s="43"/>
      <c r="E11" s="43"/>
      <c r="F11" s="43"/>
      <c r="G11" s="43"/>
      <c r="H11" s="43"/>
      <c r="I11" s="84"/>
      <c r="J11" s="43"/>
      <c r="K11" s="43"/>
      <c r="L11" s="43"/>
      <c r="M11" s="43"/>
      <c r="N11" s="43"/>
      <c r="O11" s="84"/>
      <c r="P11" s="43"/>
      <c r="Q11" s="43"/>
      <c r="R11" s="43"/>
      <c r="S11" s="43"/>
      <c r="T11" s="43"/>
      <c r="U11" s="84"/>
      <c r="V11" s="43"/>
      <c r="W11" s="43"/>
      <c r="X11" s="43"/>
      <c r="Y11" s="43"/>
      <c r="Z11" s="43"/>
      <c r="AA11" s="84"/>
      <c r="AB11" s="43"/>
      <c r="AC11" s="43"/>
      <c r="AD11" s="43"/>
      <c r="AE11" s="43"/>
      <c r="AF11" s="43"/>
      <c r="AG11" s="84"/>
      <c r="AH11" s="43"/>
      <c r="AI11" s="43"/>
      <c r="AJ11" s="43"/>
      <c r="AK11" s="43"/>
      <c r="AL11" s="43"/>
      <c r="AM11" s="84"/>
      <c r="AN11" s="43"/>
      <c r="AO11" s="43"/>
      <c r="AP11" s="43"/>
      <c r="AQ11" s="43"/>
      <c r="AR11" s="43"/>
      <c r="AS11" s="84"/>
      <c r="AT11" s="43"/>
      <c r="AU11" s="43"/>
      <c r="AV11" s="43"/>
      <c r="AW11" s="43"/>
      <c r="AX11" s="43"/>
      <c r="AY11" s="84"/>
      <c r="AZ11" s="43"/>
      <c r="BA11" s="43"/>
      <c r="BB11" s="43"/>
      <c r="BC11" s="43"/>
      <c r="BD11" s="43"/>
      <c r="BE11" s="84"/>
      <c r="BF11" s="43"/>
      <c r="BG11" s="43"/>
      <c r="BH11" s="43"/>
      <c r="BI11" s="43"/>
      <c r="BJ11" s="43"/>
      <c r="BK11" s="84"/>
      <c r="BL11" s="43"/>
      <c r="BM11" s="43"/>
      <c r="BN11" s="43"/>
      <c r="BO11" s="43"/>
      <c r="BP11" s="43"/>
      <c r="BQ11" s="84"/>
      <c r="BR11" s="43"/>
      <c r="BS11" s="43"/>
      <c r="BT11" s="43"/>
      <c r="BU11" s="43"/>
      <c r="BV11" s="43"/>
      <c r="BW11" s="84"/>
      <c r="BX11" s="43"/>
      <c r="BY11" s="43"/>
      <c r="BZ11" s="43"/>
      <c r="CA11" s="43"/>
      <c r="CB11" s="43"/>
      <c r="CC11" s="84"/>
      <c r="CD11" s="43"/>
      <c r="CE11" s="43"/>
      <c r="CF11" s="43"/>
      <c r="CG11" s="43"/>
      <c r="CH11" s="43"/>
      <c r="CI11" s="84"/>
      <c r="CJ11" s="43"/>
      <c r="CK11" s="43"/>
      <c r="CL11" s="43"/>
      <c r="CM11" s="43"/>
      <c r="CN11" s="43"/>
      <c r="CO11" s="84"/>
      <c r="CP11" s="43"/>
      <c r="CQ11" s="43"/>
      <c r="CR11" s="43"/>
      <c r="CS11" s="43"/>
      <c r="CT11" s="43"/>
      <c r="CU11" s="84"/>
      <c r="CV11" s="43"/>
      <c r="CW11" s="43"/>
      <c r="CX11" s="43"/>
      <c r="CY11" s="43"/>
      <c r="CZ11" s="43"/>
      <c r="DA11" s="84"/>
      <c r="DB11" s="43"/>
      <c r="DC11" s="43"/>
      <c r="DD11" s="43"/>
      <c r="DE11" s="43"/>
      <c r="DF11" s="43"/>
      <c r="DG11" s="84"/>
      <c r="DH11" s="43"/>
      <c r="DI11" s="43"/>
      <c r="DJ11" s="43"/>
      <c r="DK11" s="43"/>
      <c r="DL11" s="43"/>
      <c r="DM11" s="84"/>
      <c r="DN11" s="43"/>
      <c r="DO11" s="43"/>
      <c r="DP11" s="43"/>
      <c r="DQ11" s="43"/>
      <c r="DR11" s="43"/>
      <c r="DS11" s="84"/>
      <c r="DT11" s="43"/>
      <c r="DU11" s="43"/>
      <c r="DV11" s="43"/>
      <c r="DW11" s="43"/>
      <c r="DX11" s="43"/>
    </row>
    <row r="13" spans="1:128" ht="18.5" thickBot="1">
      <c r="A13" s="3" t="s">
        <v>102</v>
      </c>
      <c r="C13" s="78">
        <v>3</v>
      </c>
      <c r="D13" s="78">
        <f>C13+1</f>
        <v>4</v>
      </c>
      <c r="E13" s="78">
        <f t="shared" ref="E13:BP13" si="95">D13+1</f>
        <v>5</v>
      </c>
      <c r="F13" s="78">
        <f t="shared" si="95"/>
        <v>6</v>
      </c>
      <c r="G13" s="78">
        <f t="shared" si="95"/>
        <v>7</v>
      </c>
      <c r="H13" s="78">
        <f t="shared" si="95"/>
        <v>8</v>
      </c>
      <c r="I13" s="78">
        <f t="shared" si="95"/>
        <v>9</v>
      </c>
      <c r="J13" s="78">
        <f t="shared" si="95"/>
        <v>10</v>
      </c>
      <c r="K13" s="78">
        <f t="shared" si="95"/>
        <v>11</v>
      </c>
      <c r="L13" s="78">
        <f t="shared" si="95"/>
        <v>12</v>
      </c>
      <c r="M13" s="78">
        <f t="shared" si="95"/>
        <v>13</v>
      </c>
      <c r="N13" s="78">
        <f t="shared" si="95"/>
        <v>14</v>
      </c>
      <c r="O13" s="78">
        <f t="shared" si="95"/>
        <v>15</v>
      </c>
      <c r="P13" s="78">
        <f t="shared" si="95"/>
        <v>16</v>
      </c>
      <c r="Q13" s="78">
        <f t="shared" si="95"/>
        <v>17</v>
      </c>
      <c r="R13" s="78">
        <f t="shared" si="95"/>
        <v>18</v>
      </c>
      <c r="S13" s="78">
        <f t="shared" si="95"/>
        <v>19</v>
      </c>
      <c r="T13" s="78">
        <f t="shared" si="95"/>
        <v>20</v>
      </c>
      <c r="U13" s="78">
        <f t="shared" si="95"/>
        <v>21</v>
      </c>
      <c r="V13" s="78">
        <f t="shared" si="95"/>
        <v>22</v>
      </c>
      <c r="W13" s="78">
        <f t="shared" si="95"/>
        <v>23</v>
      </c>
      <c r="X13" s="78">
        <f t="shared" si="95"/>
        <v>24</v>
      </c>
      <c r="Y13" s="78">
        <f t="shared" si="95"/>
        <v>25</v>
      </c>
      <c r="Z13" s="78">
        <f t="shared" si="95"/>
        <v>26</v>
      </c>
      <c r="AA13" s="78">
        <f t="shared" si="95"/>
        <v>27</v>
      </c>
      <c r="AB13" s="78">
        <f t="shared" si="95"/>
        <v>28</v>
      </c>
      <c r="AC13" s="78">
        <f t="shared" si="95"/>
        <v>29</v>
      </c>
      <c r="AD13" s="78">
        <f t="shared" si="95"/>
        <v>30</v>
      </c>
      <c r="AE13" s="78">
        <f t="shared" si="95"/>
        <v>31</v>
      </c>
      <c r="AF13" s="78">
        <f t="shared" si="95"/>
        <v>32</v>
      </c>
      <c r="AG13" s="78">
        <f t="shared" si="95"/>
        <v>33</v>
      </c>
      <c r="AH13" s="78">
        <f t="shared" si="95"/>
        <v>34</v>
      </c>
      <c r="AI13" s="78">
        <f t="shared" si="95"/>
        <v>35</v>
      </c>
      <c r="AJ13" s="78">
        <f t="shared" si="95"/>
        <v>36</v>
      </c>
      <c r="AK13" s="78">
        <f t="shared" si="95"/>
        <v>37</v>
      </c>
      <c r="AL13" s="78">
        <f t="shared" si="95"/>
        <v>38</v>
      </c>
      <c r="AM13" s="78">
        <f t="shared" si="95"/>
        <v>39</v>
      </c>
      <c r="AN13" s="78">
        <f t="shared" si="95"/>
        <v>40</v>
      </c>
      <c r="AO13" s="78">
        <f t="shared" si="95"/>
        <v>41</v>
      </c>
      <c r="AP13" s="78">
        <f t="shared" si="95"/>
        <v>42</v>
      </c>
      <c r="AQ13" s="78">
        <f t="shared" si="95"/>
        <v>43</v>
      </c>
      <c r="AR13" s="78">
        <f t="shared" si="95"/>
        <v>44</v>
      </c>
      <c r="AS13" s="78">
        <f t="shared" si="95"/>
        <v>45</v>
      </c>
      <c r="AT13" s="78">
        <f t="shared" si="95"/>
        <v>46</v>
      </c>
      <c r="AU13" s="78">
        <f t="shared" si="95"/>
        <v>47</v>
      </c>
      <c r="AV13" s="78">
        <f t="shared" si="95"/>
        <v>48</v>
      </c>
      <c r="AW13" s="78">
        <f t="shared" si="95"/>
        <v>49</v>
      </c>
      <c r="AX13" s="78">
        <f t="shared" si="95"/>
        <v>50</v>
      </c>
      <c r="AY13" s="78">
        <f t="shared" si="95"/>
        <v>51</v>
      </c>
      <c r="AZ13" s="78">
        <f t="shared" si="95"/>
        <v>52</v>
      </c>
      <c r="BA13" s="78">
        <f t="shared" si="95"/>
        <v>53</v>
      </c>
      <c r="BB13" s="78">
        <f t="shared" si="95"/>
        <v>54</v>
      </c>
      <c r="BC13" s="78">
        <f t="shared" si="95"/>
        <v>55</v>
      </c>
      <c r="BD13" s="78">
        <f t="shared" si="95"/>
        <v>56</v>
      </c>
      <c r="BE13" s="78">
        <f t="shared" si="95"/>
        <v>57</v>
      </c>
      <c r="BF13" s="78">
        <f t="shared" si="95"/>
        <v>58</v>
      </c>
      <c r="BG13" s="78">
        <f t="shared" si="95"/>
        <v>59</v>
      </c>
      <c r="BH13" s="78">
        <f t="shared" si="95"/>
        <v>60</v>
      </c>
      <c r="BI13" s="78">
        <f t="shared" si="95"/>
        <v>61</v>
      </c>
      <c r="BJ13" s="78">
        <f t="shared" si="95"/>
        <v>62</v>
      </c>
      <c r="BK13" s="78">
        <f t="shared" si="95"/>
        <v>63</v>
      </c>
      <c r="BL13" s="78">
        <f t="shared" si="95"/>
        <v>64</v>
      </c>
      <c r="BM13" s="78">
        <f t="shared" si="95"/>
        <v>65</v>
      </c>
      <c r="BN13" s="78">
        <f t="shared" si="95"/>
        <v>66</v>
      </c>
      <c r="BO13" s="78">
        <f t="shared" si="95"/>
        <v>67</v>
      </c>
      <c r="BP13" s="78">
        <f t="shared" si="95"/>
        <v>68</v>
      </c>
      <c r="BQ13" s="78">
        <f t="shared" ref="BQ13:DA13" si="96">BP13+1</f>
        <v>69</v>
      </c>
      <c r="BR13" s="78">
        <f t="shared" si="96"/>
        <v>70</v>
      </c>
      <c r="BS13" s="78">
        <f t="shared" si="96"/>
        <v>71</v>
      </c>
      <c r="BT13" s="78">
        <f t="shared" si="96"/>
        <v>72</v>
      </c>
      <c r="BU13" s="78">
        <f t="shared" si="96"/>
        <v>73</v>
      </c>
      <c r="BV13" s="78">
        <f t="shared" si="96"/>
        <v>74</v>
      </c>
      <c r="BW13" s="78">
        <f t="shared" si="96"/>
        <v>75</v>
      </c>
      <c r="BX13" s="78">
        <f t="shared" si="96"/>
        <v>76</v>
      </c>
      <c r="BY13" s="78">
        <f t="shared" si="96"/>
        <v>77</v>
      </c>
      <c r="BZ13" s="78">
        <f t="shared" si="96"/>
        <v>78</v>
      </c>
      <c r="CA13" s="78">
        <f t="shared" si="96"/>
        <v>79</v>
      </c>
      <c r="CB13" s="78">
        <f t="shared" si="96"/>
        <v>80</v>
      </c>
      <c r="CC13" s="78">
        <f t="shared" si="96"/>
        <v>81</v>
      </c>
      <c r="CD13" s="78">
        <f t="shared" si="96"/>
        <v>82</v>
      </c>
      <c r="CE13" s="78">
        <f t="shared" si="96"/>
        <v>83</v>
      </c>
      <c r="CF13" s="78">
        <f t="shared" si="96"/>
        <v>84</v>
      </c>
      <c r="CG13" s="78">
        <f t="shared" si="96"/>
        <v>85</v>
      </c>
      <c r="CH13" s="78">
        <f t="shared" si="96"/>
        <v>86</v>
      </c>
      <c r="CI13" s="78">
        <f t="shared" si="96"/>
        <v>87</v>
      </c>
      <c r="CJ13" s="78">
        <f t="shared" si="96"/>
        <v>88</v>
      </c>
      <c r="CK13" s="78">
        <f t="shared" si="96"/>
        <v>89</v>
      </c>
      <c r="CL13" s="78">
        <f t="shared" si="96"/>
        <v>90</v>
      </c>
      <c r="CM13" s="78">
        <f t="shared" si="96"/>
        <v>91</v>
      </c>
      <c r="CN13" s="78">
        <f t="shared" si="96"/>
        <v>92</v>
      </c>
      <c r="CO13" s="78">
        <f t="shared" si="96"/>
        <v>93</v>
      </c>
      <c r="CP13" s="78">
        <f t="shared" si="96"/>
        <v>94</v>
      </c>
      <c r="CQ13" s="78">
        <f t="shared" si="96"/>
        <v>95</v>
      </c>
      <c r="CR13" s="78">
        <f t="shared" si="96"/>
        <v>96</v>
      </c>
      <c r="CS13" s="78">
        <f t="shared" si="96"/>
        <v>97</v>
      </c>
      <c r="CT13" s="78">
        <f t="shared" si="96"/>
        <v>98</v>
      </c>
      <c r="CU13" s="78">
        <f>CT13+1</f>
        <v>99</v>
      </c>
      <c r="CV13" s="78">
        <f t="shared" si="96"/>
        <v>100</v>
      </c>
      <c r="CW13" s="78">
        <f t="shared" si="96"/>
        <v>101</v>
      </c>
      <c r="CX13" s="78">
        <f t="shared" si="96"/>
        <v>102</v>
      </c>
      <c r="CY13" s="78">
        <f t="shared" si="96"/>
        <v>103</v>
      </c>
      <c r="CZ13" s="78">
        <f t="shared" si="96"/>
        <v>104</v>
      </c>
      <c r="DA13" s="78">
        <f t="shared" si="96"/>
        <v>105</v>
      </c>
      <c r="DB13" s="78">
        <f t="shared" ref="DB13" si="97">DA13+1</f>
        <v>106</v>
      </c>
      <c r="DC13" s="78">
        <f t="shared" ref="DC13" si="98">DB13+1</f>
        <v>107</v>
      </c>
      <c r="DD13" s="78">
        <f t="shared" ref="DD13" si="99">DC13+1</f>
        <v>108</v>
      </c>
      <c r="DE13" s="78">
        <f t="shared" ref="DE13" si="100">DD13+1</f>
        <v>109</v>
      </c>
      <c r="DF13" s="78">
        <f t="shared" ref="DF13:DG13" si="101">DE13+1</f>
        <v>110</v>
      </c>
      <c r="DG13" s="78">
        <f t="shared" si="101"/>
        <v>111</v>
      </c>
      <c r="DH13" s="78">
        <f t="shared" ref="DH13" si="102">DG13+1</f>
        <v>112</v>
      </c>
      <c r="DI13" s="78">
        <f t="shared" ref="DI13" si="103">DH13+1</f>
        <v>113</v>
      </c>
      <c r="DJ13" s="78">
        <f t="shared" ref="DJ13" si="104">DI13+1</f>
        <v>114</v>
      </c>
      <c r="DK13" s="78">
        <f t="shared" ref="DK13" si="105">DJ13+1</f>
        <v>115</v>
      </c>
      <c r="DL13" s="78">
        <f t="shared" ref="DL13:DM13" si="106">DK13+1</f>
        <v>116</v>
      </c>
      <c r="DM13" s="78">
        <f t="shared" si="106"/>
        <v>117</v>
      </c>
      <c r="DN13" s="78">
        <f t="shared" ref="DN13" si="107">DM13+1</f>
        <v>118</v>
      </c>
      <c r="DO13" s="78">
        <f t="shared" ref="DO13" si="108">DN13+1</f>
        <v>119</v>
      </c>
      <c r="DP13" s="78">
        <f t="shared" ref="DP13" si="109">DO13+1</f>
        <v>120</v>
      </c>
      <c r="DQ13" s="78">
        <f t="shared" ref="DQ13" si="110">DP13+1</f>
        <v>121</v>
      </c>
      <c r="DR13" s="78">
        <f t="shared" ref="DR13:DS13" si="111">DQ13+1</f>
        <v>122</v>
      </c>
      <c r="DS13" s="78">
        <f t="shared" si="111"/>
        <v>123</v>
      </c>
      <c r="DT13" s="78">
        <f t="shared" ref="DT13" si="112">DS13+1</f>
        <v>124</v>
      </c>
      <c r="DU13" s="78">
        <f t="shared" ref="DU13" si="113">DT13+1</f>
        <v>125</v>
      </c>
      <c r="DV13" s="78">
        <f t="shared" ref="DV13" si="114">DU13+1</f>
        <v>126</v>
      </c>
      <c r="DW13" s="78">
        <f t="shared" ref="DW13" si="115">DV13+1</f>
        <v>127</v>
      </c>
      <c r="DX13" s="78">
        <f t="shared" ref="DX13" si="116">DW13+1</f>
        <v>128</v>
      </c>
    </row>
    <row r="14" spans="1:128" s="3" customFormat="1" ht="15.5" thickBot="1">
      <c r="A14" s="4" t="s">
        <v>90</v>
      </c>
      <c r="B14" s="5" t="s">
        <v>91</v>
      </c>
      <c r="C14" s="6" t="s">
        <v>28</v>
      </c>
      <c r="D14" s="7"/>
      <c r="E14" s="7"/>
      <c r="F14" s="7"/>
      <c r="G14" s="72"/>
      <c r="H14" s="8" t="str">
        <f>評価結果!AB3</f>
        <v>***</v>
      </c>
      <c r="I14" s="6" t="s">
        <v>29</v>
      </c>
      <c r="J14" s="7"/>
      <c r="K14" s="7"/>
      <c r="L14" s="7"/>
      <c r="M14" s="72"/>
      <c r="N14" s="8" t="str">
        <f>評価結果!AB4</f>
        <v>***</v>
      </c>
      <c r="O14" s="6" t="s">
        <v>30</v>
      </c>
      <c r="P14" s="7"/>
      <c r="Q14" s="7"/>
      <c r="R14" s="7"/>
      <c r="S14" s="72"/>
      <c r="T14" s="8" t="str">
        <f>評価結果!AB5</f>
        <v>***</v>
      </c>
      <c r="U14" s="6" t="s">
        <v>31</v>
      </c>
      <c r="V14" s="7"/>
      <c r="W14" s="7"/>
      <c r="X14" s="7"/>
      <c r="Y14" s="72"/>
      <c r="Z14" s="8" t="str">
        <f>評価結果!AB6</f>
        <v>***</v>
      </c>
      <c r="AA14" s="6" t="s">
        <v>32</v>
      </c>
      <c r="AB14" s="7"/>
      <c r="AC14" s="7"/>
      <c r="AD14" s="7"/>
      <c r="AE14" s="72"/>
      <c r="AF14" s="8" t="str">
        <f>評価結果!AB7</f>
        <v>***</v>
      </c>
      <c r="AG14" s="6" t="s">
        <v>33</v>
      </c>
      <c r="AH14" s="7"/>
      <c r="AI14" s="7"/>
      <c r="AJ14" s="7"/>
      <c r="AK14" s="72"/>
      <c r="AL14" s="8" t="str">
        <f>評価結果!AB8</f>
        <v>***</v>
      </c>
      <c r="AM14" s="6" t="s">
        <v>34</v>
      </c>
      <c r="AN14" s="7"/>
      <c r="AO14" s="7"/>
      <c r="AP14" s="7"/>
      <c r="AQ14" s="72"/>
      <c r="AR14" s="8" t="str">
        <f>評価結果!AB9</f>
        <v>***</v>
      </c>
      <c r="AS14" s="6" t="s">
        <v>145</v>
      </c>
      <c r="AT14" s="7"/>
      <c r="AU14" s="7"/>
      <c r="AV14" s="7"/>
      <c r="AW14" s="72"/>
      <c r="AX14" s="8" t="str">
        <f>評価結果!AB19</f>
        <v>***</v>
      </c>
      <c r="AY14" s="6" t="s">
        <v>35</v>
      </c>
      <c r="AZ14" s="7"/>
      <c r="BA14" s="7"/>
      <c r="BB14" s="7"/>
      <c r="BC14" s="72"/>
      <c r="BD14" s="8" t="str">
        <f>評価結果!AB10</f>
        <v>***</v>
      </c>
      <c r="BE14" s="6" t="s">
        <v>146</v>
      </c>
      <c r="BF14" s="7"/>
      <c r="BG14" s="7"/>
      <c r="BH14" s="7"/>
      <c r="BI14" s="72"/>
      <c r="BJ14" s="8" t="str">
        <f>評価結果!AB11</f>
        <v>***</v>
      </c>
      <c r="BK14" s="6" t="s">
        <v>147</v>
      </c>
      <c r="BL14" s="7"/>
      <c r="BM14" s="7"/>
      <c r="BN14" s="7"/>
      <c r="BO14" s="72"/>
      <c r="BP14" s="8" t="str">
        <f>評価結果!AB20</f>
        <v>***</v>
      </c>
      <c r="BQ14" s="6" t="s">
        <v>148</v>
      </c>
      <c r="BR14" s="7"/>
      <c r="BS14" s="7"/>
      <c r="BT14" s="7"/>
      <c r="BU14" s="72"/>
      <c r="BV14" s="8" t="str">
        <f>評価結果!AB21</f>
        <v>***</v>
      </c>
      <c r="BW14" s="6" t="s">
        <v>37</v>
      </c>
      <c r="BX14" s="7"/>
      <c r="BY14" s="7"/>
      <c r="BZ14" s="7"/>
      <c r="CA14" s="72"/>
      <c r="CB14" s="8" t="str">
        <f>評価結果!AB12</f>
        <v>***</v>
      </c>
      <c r="CC14" s="6" t="s">
        <v>38</v>
      </c>
      <c r="CD14" s="7"/>
      <c r="CE14" s="7"/>
      <c r="CF14" s="7"/>
      <c r="CG14" s="72"/>
      <c r="CH14" s="8" t="str">
        <f>評価結果!AB13</f>
        <v>***</v>
      </c>
      <c r="CI14" s="6" t="s">
        <v>39</v>
      </c>
      <c r="CJ14" s="7"/>
      <c r="CK14" s="7"/>
      <c r="CL14" s="7"/>
      <c r="CM14" s="72"/>
      <c r="CN14" s="8" t="str">
        <f>評価結果!AB14</f>
        <v>***</v>
      </c>
      <c r="CO14" s="6" t="s">
        <v>40</v>
      </c>
      <c r="CP14" s="7"/>
      <c r="CQ14" s="7"/>
      <c r="CR14" s="7"/>
      <c r="CS14" s="72"/>
      <c r="CT14" s="8" t="str">
        <f>評価結果!AB15</f>
        <v>***</v>
      </c>
      <c r="CU14" s="6" t="s">
        <v>41</v>
      </c>
      <c r="CV14" s="7"/>
      <c r="CW14" s="7"/>
      <c r="CX14" s="7"/>
      <c r="CY14" s="72"/>
      <c r="CZ14" s="8" t="str">
        <f>評価結果!AB16</f>
        <v>***</v>
      </c>
      <c r="DA14" s="6" t="s">
        <v>342</v>
      </c>
      <c r="DB14" s="7"/>
      <c r="DC14" s="7"/>
      <c r="DD14" s="7"/>
      <c r="DE14" s="72"/>
      <c r="DF14" s="8" t="str">
        <f>評価結果!AB17</f>
        <v>***</v>
      </c>
      <c r="DG14" s="6" t="s">
        <v>349</v>
      </c>
      <c r="DH14" s="7"/>
      <c r="DI14" s="7"/>
      <c r="DJ14" s="7"/>
      <c r="DK14" s="72"/>
      <c r="DL14" s="8" t="str">
        <f>評価結果!AB18</f>
        <v>***</v>
      </c>
      <c r="DM14" s="6" t="s">
        <v>149</v>
      </c>
      <c r="DN14" s="7"/>
      <c r="DO14" s="7"/>
      <c r="DP14" s="7"/>
      <c r="DQ14" s="72"/>
      <c r="DR14" s="8" t="str">
        <f>評価結果!AB22</f>
        <v>***</v>
      </c>
      <c r="DS14" s="6" t="s">
        <v>150</v>
      </c>
      <c r="DT14" s="7"/>
      <c r="DU14" s="7"/>
      <c r="DV14" s="7"/>
      <c r="DW14" s="72"/>
      <c r="DX14" s="8" t="str">
        <f>評価結果!AB23</f>
        <v>***</v>
      </c>
    </row>
    <row r="15" spans="1:128" s="3" customFormat="1" ht="15.5" thickTop="1">
      <c r="A15" s="402" t="s">
        <v>103</v>
      </c>
      <c r="B15" s="403"/>
      <c r="C15" s="9" t="s">
        <v>92</v>
      </c>
      <c r="D15" s="10" t="s">
        <v>93</v>
      </c>
      <c r="E15" s="10" t="s">
        <v>94</v>
      </c>
      <c r="F15" s="10" t="s">
        <v>95</v>
      </c>
      <c r="G15" s="10" t="s">
        <v>96</v>
      </c>
      <c r="H15" s="11" t="s">
        <v>97</v>
      </c>
      <c r="I15" s="9" t="s">
        <v>92</v>
      </c>
      <c r="J15" s="10" t="s">
        <v>93</v>
      </c>
      <c r="K15" s="10" t="s">
        <v>94</v>
      </c>
      <c r="L15" s="10" t="s">
        <v>95</v>
      </c>
      <c r="M15" s="10" t="s">
        <v>96</v>
      </c>
      <c r="N15" s="11" t="s">
        <v>97</v>
      </c>
      <c r="O15" s="9" t="s">
        <v>92</v>
      </c>
      <c r="P15" s="10" t="s">
        <v>93</v>
      </c>
      <c r="Q15" s="10" t="s">
        <v>94</v>
      </c>
      <c r="R15" s="10" t="s">
        <v>95</v>
      </c>
      <c r="S15" s="10" t="s">
        <v>96</v>
      </c>
      <c r="T15" s="11" t="s">
        <v>97</v>
      </c>
      <c r="U15" s="9" t="s">
        <v>92</v>
      </c>
      <c r="V15" s="10" t="s">
        <v>93</v>
      </c>
      <c r="W15" s="10" t="s">
        <v>94</v>
      </c>
      <c r="X15" s="10" t="s">
        <v>95</v>
      </c>
      <c r="Y15" s="10" t="s">
        <v>96</v>
      </c>
      <c r="Z15" s="11" t="s">
        <v>97</v>
      </c>
      <c r="AA15" s="9" t="s">
        <v>92</v>
      </c>
      <c r="AB15" s="10" t="s">
        <v>93</v>
      </c>
      <c r="AC15" s="10" t="s">
        <v>94</v>
      </c>
      <c r="AD15" s="10" t="s">
        <v>95</v>
      </c>
      <c r="AE15" s="10" t="s">
        <v>96</v>
      </c>
      <c r="AF15" s="11" t="s">
        <v>97</v>
      </c>
      <c r="AG15" s="9" t="s">
        <v>92</v>
      </c>
      <c r="AH15" s="10" t="s">
        <v>93</v>
      </c>
      <c r="AI15" s="10" t="s">
        <v>94</v>
      </c>
      <c r="AJ15" s="10" t="s">
        <v>95</v>
      </c>
      <c r="AK15" s="10" t="s">
        <v>96</v>
      </c>
      <c r="AL15" s="11" t="s">
        <v>97</v>
      </c>
      <c r="AM15" s="9" t="s">
        <v>92</v>
      </c>
      <c r="AN15" s="10" t="s">
        <v>93</v>
      </c>
      <c r="AO15" s="10" t="s">
        <v>94</v>
      </c>
      <c r="AP15" s="10" t="s">
        <v>95</v>
      </c>
      <c r="AQ15" s="10" t="s">
        <v>96</v>
      </c>
      <c r="AR15" s="11" t="s">
        <v>97</v>
      </c>
      <c r="AS15" s="9" t="s">
        <v>92</v>
      </c>
      <c r="AT15" s="10" t="s">
        <v>93</v>
      </c>
      <c r="AU15" s="10" t="s">
        <v>94</v>
      </c>
      <c r="AV15" s="10" t="s">
        <v>95</v>
      </c>
      <c r="AW15" s="10" t="s">
        <v>96</v>
      </c>
      <c r="AX15" s="11" t="s">
        <v>97</v>
      </c>
      <c r="AY15" s="9" t="s">
        <v>92</v>
      </c>
      <c r="AZ15" s="10" t="s">
        <v>93</v>
      </c>
      <c r="BA15" s="10" t="s">
        <v>94</v>
      </c>
      <c r="BB15" s="10" t="s">
        <v>95</v>
      </c>
      <c r="BC15" s="10" t="s">
        <v>96</v>
      </c>
      <c r="BD15" s="11" t="s">
        <v>97</v>
      </c>
      <c r="BE15" s="9" t="s">
        <v>92</v>
      </c>
      <c r="BF15" s="10" t="s">
        <v>93</v>
      </c>
      <c r="BG15" s="10" t="s">
        <v>94</v>
      </c>
      <c r="BH15" s="10" t="s">
        <v>95</v>
      </c>
      <c r="BI15" s="10" t="s">
        <v>96</v>
      </c>
      <c r="BJ15" s="11" t="s">
        <v>97</v>
      </c>
      <c r="BK15" s="9" t="s">
        <v>92</v>
      </c>
      <c r="BL15" s="10" t="s">
        <v>93</v>
      </c>
      <c r="BM15" s="10" t="s">
        <v>94</v>
      </c>
      <c r="BN15" s="10" t="s">
        <v>95</v>
      </c>
      <c r="BO15" s="10" t="s">
        <v>96</v>
      </c>
      <c r="BP15" s="11" t="s">
        <v>97</v>
      </c>
      <c r="BQ15" s="9" t="s">
        <v>92</v>
      </c>
      <c r="BR15" s="10" t="s">
        <v>93</v>
      </c>
      <c r="BS15" s="10" t="s">
        <v>94</v>
      </c>
      <c r="BT15" s="10" t="s">
        <v>95</v>
      </c>
      <c r="BU15" s="10" t="s">
        <v>96</v>
      </c>
      <c r="BV15" s="11" t="s">
        <v>97</v>
      </c>
      <c r="BW15" s="9" t="s">
        <v>92</v>
      </c>
      <c r="BX15" s="10" t="s">
        <v>93</v>
      </c>
      <c r="BY15" s="10" t="s">
        <v>94</v>
      </c>
      <c r="BZ15" s="10" t="s">
        <v>95</v>
      </c>
      <c r="CA15" s="10" t="s">
        <v>96</v>
      </c>
      <c r="CB15" s="11" t="s">
        <v>97</v>
      </c>
      <c r="CC15" s="9" t="s">
        <v>92</v>
      </c>
      <c r="CD15" s="10" t="s">
        <v>93</v>
      </c>
      <c r="CE15" s="10" t="s">
        <v>94</v>
      </c>
      <c r="CF15" s="10" t="s">
        <v>95</v>
      </c>
      <c r="CG15" s="10" t="s">
        <v>96</v>
      </c>
      <c r="CH15" s="11" t="s">
        <v>97</v>
      </c>
      <c r="CI15" s="9" t="s">
        <v>92</v>
      </c>
      <c r="CJ15" s="10" t="s">
        <v>93</v>
      </c>
      <c r="CK15" s="10" t="s">
        <v>94</v>
      </c>
      <c r="CL15" s="10" t="s">
        <v>95</v>
      </c>
      <c r="CM15" s="10" t="s">
        <v>96</v>
      </c>
      <c r="CN15" s="11" t="s">
        <v>97</v>
      </c>
      <c r="CO15" s="9" t="s">
        <v>92</v>
      </c>
      <c r="CP15" s="10" t="s">
        <v>93</v>
      </c>
      <c r="CQ15" s="10" t="s">
        <v>94</v>
      </c>
      <c r="CR15" s="10" t="s">
        <v>95</v>
      </c>
      <c r="CS15" s="10" t="s">
        <v>96</v>
      </c>
      <c r="CT15" s="11" t="s">
        <v>97</v>
      </c>
      <c r="CU15" s="9" t="s">
        <v>92</v>
      </c>
      <c r="CV15" s="10" t="s">
        <v>93</v>
      </c>
      <c r="CW15" s="10" t="s">
        <v>94</v>
      </c>
      <c r="CX15" s="10" t="s">
        <v>95</v>
      </c>
      <c r="CY15" s="10" t="s">
        <v>96</v>
      </c>
      <c r="CZ15" s="11" t="s">
        <v>97</v>
      </c>
      <c r="DA15" s="9" t="s">
        <v>92</v>
      </c>
      <c r="DB15" s="10" t="s">
        <v>93</v>
      </c>
      <c r="DC15" s="10" t="s">
        <v>94</v>
      </c>
      <c r="DD15" s="10" t="s">
        <v>95</v>
      </c>
      <c r="DE15" s="10" t="s">
        <v>96</v>
      </c>
      <c r="DF15" s="11" t="s">
        <v>97</v>
      </c>
      <c r="DG15" s="9" t="s">
        <v>92</v>
      </c>
      <c r="DH15" s="10" t="s">
        <v>93</v>
      </c>
      <c r="DI15" s="10" t="s">
        <v>94</v>
      </c>
      <c r="DJ15" s="10" t="s">
        <v>95</v>
      </c>
      <c r="DK15" s="10" t="s">
        <v>96</v>
      </c>
      <c r="DL15" s="11" t="s">
        <v>97</v>
      </c>
      <c r="DM15" s="9" t="s">
        <v>92</v>
      </c>
      <c r="DN15" s="10" t="s">
        <v>93</v>
      </c>
      <c r="DO15" s="10" t="s">
        <v>94</v>
      </c>
      <c r="DP15" s="10" t="s">
        <v>95</v>
      </c>
      <c r="DQ15" s="10" t="s">
        <v>96</v>
      </c>
      <c r="DR15" s="11" t="s">
        <v>97</v>
      </c>
      <c r="DS15" s="9" t="s">
        <v>92</v>
      </c>
      <c r="DT15" s="10" t="s">
        <v>93</v>
      </c>
      <c r="DU15" s="10" t="s">
        <v>94</v>
      </c>
      <c r="DV15" s="10" t="s">
        <v>95</v>
      </c>
      <c r="DW15" s="10" t="s">
        <v>96</v>
      </c>
      <c r="DX15" s="11" t="s">
        <v>97</v>
      </c>
    </row>
    <row r="16" spans="1:128" s="3" customFormat="1" ht="15">
      <c r="A16" s="404" t="s">
        <v>98</v>
      </c>
      <c r="B16" s="405"/>
      <c r="C16" s="12" t="s">
        <v>99</v>
      </c>
      <c r="D16" s="13" t="s">
        <v>99</v>
      </c>
      <c r="E16" s="13" t="s">
        <v>99</v>
      </c>
      <c r="F16" s="13" t="s">
        <v>99</v>
      </c>
      <c r="G16" s="13" t="s">
        <v>99</v>
      </c>
      <c r="H16" s="14" t="s">
        <v>100</v>
      </c>
      <c r="I16" s="12" t="s">
        <v>99</v>
      </c>
      <c r="J16" s="13" t="s">
        <v>99</v>
      </c>
      <c r="K16" s="13" t="s">
        <v>99</v>
      </c>
      <c r="L16" s="13" t="s">
        <v>99</v>
      </c>
      <c r="M16" s="13" t="s">
        <v>99</v>
      </c>
      <c r="N16" s="14" t="s">
        <v>100</v>
      </c>
      <c r="O16" s="12" t="s">
        <v>99</v>
      </c>
      <c r="P16" s="13" t="s">
        <v>99</v>
      </c>
      <c r="Q16" s="13" t="s">
        <v>99</v>
      </c>
      <c r="R16" s="13" t="s">
        <v>99</v>
      </c>
      <c r="S16" s="13" t="s">
        <v>99</v>
      </c>
      <c r="T16" s="14" t="s">
        <v>100</v>
      </c>
      <c r="U16" s="12" t="s">
        <v>99</v>
      </c>
      <c r="V16" s="13" t="s">
        <v>99</v>
      </c>
      <c r="W16" s="13" t="s">
        <v>99</v>
      </c>
      <c r="X16" s="13" t="s">
        <v>99</v>
      </c>
      <c r="Y16" s="13" t="s">
        <v>99</v>
      </c>
      <c r="Z16" s="14" t="s">
        <v>100</v>
      </c>
      <c r="AA16" s="12" t="s">
        <v>99</v>
      </c>
      <c r="AB16" s="13" t="s">
        <v>99</v>
      </c>
      <c r="AC16" s="13" t="s">
        <v>99</v>
      </c>
      <c r="AD16" s="13" t="s">
        <v>99</v>
      </c>
      <c r="AE16" s="13" t="s">
        <v>99</v>
      </c>
      <c r="AF16" s="14" t="s">
        <v>100</v>
      </c>
      <c r="AG16" s="12" t="s">
        <v>99</v>
      </c>
      <c r="AH16" s="13" t="s">
        <v>99</v>
      </c>
      <c r="AI16" s="13" t="s">
        <v>99</v>
      </c>
      <c r="AJ16" s="13" t="s">
        <v>99</v>
      </c>
      <c r="AK16" s="13" t="s">
        <v>99</v>
      </c>
      <c r="AL16" s="14" t="s">
        <v>100</v>
      </c>
      <c r="AM16" s="12" t="s">
        <v>99</v>
      </c>
      <c r="AN16" s="13" t="s">
        <v>99</v>
      </c>
      <c r="AO16" s="13" t="s">
        <v>99</v>
      </c>
      <c r="AP16" s="13" t="s">
        <v>99</v>
      </c>
      <c r="AQ16" s="13" t="s">
        <v>99</v>
      </c>
      <c r="AR16" s="14" t="s">
        <v>100</v>
      </c>
      <c r="AS16" s="12" t="s">
        <v>99</v>
      </c>
      <c r="AT16" s="13" t="s">
        <v>99</v>
      </c>
      <c r="AU16" s="13" t="s">
        <v>99</v>
      </c>
      <c r="AV16" s="13" t="s">
        <v>99</v>
      </c>
      <c r="AW16" s="13" t="s">
        <v>99</v>
      </c>
      <c r="AX16" s="14" t="s">
        <v>100</v>
      </c>
      <c r="AY16" s="12" t="s">
        <v>99</v>
      </c>
      <c r="AZ16" s="13" t="s">
        <v>99</v>
      </c>
      <c r="BA16" s="13" t="s">
        <v>99</v>
      </c>
      <c r="BB16" s="13" t="s">
        <v>99</v>
      </c>
      <c r="BC16" s="13" t="s">
        <v>99</v>
      </c>
      <c r="BD16" s="14" t="s">
        <v>100</v>
      </c>
      <c r="BE16" s="12" t="s">
        <v>99</v>
      </c>
      <c r="BF16" s="13" t="s">
        <v>99</v>
      </c>
      <c r="BG16" s="13" t="s">
        <v>99</v>
      </c>
      <c r="BH16" s="13" t="s">
        <v>99</v>
      </c>
      <c r="BI16" s="13" t="s">
        <v>99</v>
      </c>
      <c r="BJ16" s="14" t="s">
        <v>100</v>
      </c>
      <c r="BK16" s="12" t="s">
        <v>99</v>
      </c>
      <c r="BL16" s="13" t="s">
        <v>99</v>
      </c>
      <c r="BM16" s="13" t="s">
        <v>99</v>
      </c>
      <c r="BN16" s="13" t="s">
        <v>99</v>
      </c>
      <c r="BO16" s="13" t="s">
        <v>99</v>
      </c>
      <c r="BP16" s="14" t="s">
        <v>100</v>
      </c>
      <c r="BQ16" s="12" t="s">
        <v>99</v>
      </c>
      <c r="BR16" s="13" t="s">
        <v>99</v>
      </c>
      <c r="BS16" s="13" t="s">
        <v>99</v>
      </c>
      <c r="BT16" s="13" t="s">
        <v>99</v>
      </c>
      <c r="BU16" s="13" t="s">
        <v>99</v>
      </c>
      <c r="BV16" s="14" t="s">
        <v>100</v>
      </c>
      <c r="BW16" s="12" t="s">
        <v>99</v>
      </c>
      <c r="BX16" s="13" t="s">
        <v>99</v>
      </c>
      <c r="BY16" s="13" t="s">
        <v>99</v>
      </c>
      <c r="BZ16" s="13" t="s">
        <v>99</v>
      </c>
      <c r="CA16" s="13" t="s">
        <v>99</v>
      </c>
      <c r="CB16" s="14" t="s">
        <v>100</v>
      </c>
      <c r="CC16" s="12" t="s">
        <v>99</v>
      </c>
      <c r="CD16" s="13" t="s">
        <v>99</v>
      </c>
      <c r="CE16" s="13" t="s">
        <v>99</v>
      </c>
      <c r="CF16" s="13" t="s">
        <v>99</v>
      </c>
      <c r="CG16" s="13" t="s">
        <v>99</v>
      </c>
      <c r="CH16" s="14" t="s">
        <v>100</v>
      </c>
      <c r="CI16" s="12" t="s">
        <v>99</v>
      </c>
      <c r="CJ16" s="13" t="s">
        <v>99</v>
      </c>
      <c r="CK16" s="13" t="s">
        <v>99</v>
      </c>
      <c r="CL16" s="13" t="s">
        <v>99</v>
      </c>
      <c r="CM16" s="13" t="s">
        <v>99</v>
      </c>
      <c r="CN16" s="14" t="s">
        <v>100</v>
      </c>
      <c r="CO16" s="12" t="s">
        <v>99</v>
      </c>
      <c r="CP16" s="13" t="s">
        <v>99</v>
      </c>
      <c r="CQ16" s="13" t="s">
        <v>99</v>
      </c>
      <c r="CR16" s="13" t="s">
        <v>99</v>
      </c>
      <c r="CS16" s="13" t="s">
        <v>99</v>
      </c>
      <c r="CT16" s="14" t="s">
        <v>100</v>
      </c>
      <c r="CU16" s="12" t="s">
        <v>99</v>
      </c>
      <c r="CV16" s="13" t="s">
        <v>99</v>
      </c>
      <c r="CW16" s="13" t="s">
        <v>99</v>
      </c>
      <c r="CX16" s="13" t="s">
        <v>99</v>
      </c>
      <c r="CY16" s="13" t="s">
        <v>99</v>
      </c>
      <c r="CZ16" s="14" t="s">
        <v>100</v>
      </c>
      <c r="DA16" s="12" t="s">
        <v>99</v>
      </c>
      <c r="DB16" s="13" t="s">
        <v>99</v>
      </c>
      <c r="DC16" s="13" t="s">
        <v>99</v>
      </c>
      <c r="DD16" s="13" t="s">
        <v>99</v>
      </c>
      <c r="DE16" s="13" t="s">
        <v>99</v>
      </c>
      <c r="DF16" s="14" t="s">
        <v>100</v>
      </c>
      <c r="DG16" s="12" t="s">
        <v>99</v>
      </c>
      <c r="DH16" s="13" t="s">
        <v>99</v>
      </c>
      <c r="DI16" s="13" t="s">
        <v>99</v>
      </c>
      <c r="DJ16" s="13" t="s">
        <v>99</v>
      </c>
      <c r="DK16" s="13" t="s">
        <v>99</v>
      </c>
      <c r="DL16" s="14" t="s">
        <v>100</v>
      </c>
      <c r="DM16" s="12" t="s">
        <v>99</v>
      </c>
      <c r="DN16" s="13" t="s">
        <v>99</v>
      </c>
      <c r="DO16" s="13" t="s">
        <v>99</v>
      </c>
      <c r="DP16" s="13" t="s">
        <v>99</v>
      </c>
      <c r="DQ16" s="13" t="s">
        <v>99</v>
      </c>
      <c r="DR16" s="14" t="s">
        <v>100</v>
      </c>
      <c r="DS16" s="12" t="s">
        <v>99</v>
      </c>
      <c r="DT16" s="13" t="s">
        <v>99</v>
      </c>
      <c r="DU16" s="13" t="s">
        <v>99</v>
      </c>
      <c r="DV16" s="13" t="s">
        <v>99</v>
      </c>
      <c r="DW16" s="13" t="s">
        <v>99</v>
      </c>
      <c r="DX16" s="14" t="s">
        <v>100</v>
      </c>
    </row>
    <row r="17" spans="1:128" s="3" customFormat="1" ht="15">
      <c r="A17" s="38"/>
      <c r="B17" s="39">
        <v>1</v>
      </c>
      <c r="C17" s="19">
        <f>マスタ!T3</f>
        <v>95</v>
      </c>
      <c r="D17" s="3">
        <f>マスタ!U3</f>
        <v>80</v>
      </c>
      <c r="E17" s="3">
        <f>マスタ!V3</f>
        <v>65</v>
      </c>
      <c r="F17" s="3">
        <f>マスタ!W3</f>
        <v>45</v>
      </c>
      <c r="G17" s="3">
        <f>マスタ!X3</f>
        <v>20</v>
      </c>
      <c r="H17" s="40">
        <f>マスタ!Y3</f>
        <v>20</v>
      </c>
      <c r="I17" s="19">
        <f>C17</f>
        <v>95</v>
      </c>
      <c r="J17" s="3">
        <f t="shared" ref="J17:O19" si="117">D17</f>
        <v>80</v>
      </c>
      <c r="K17" s="3">
        <f t="shared" si="117"/>
        <v>65</v>
      </c>
      <c r="L17" s="3">
        <f t="shared" si="117"/>
        <v>45</v>
      </c>
      <c r="M17" s="3">
        <f t="shared" si="117"/>
        <v>20</v>
      </c>
      <c r="N17" s="40">
        <f t="shared" si="117"/>
        <v>20</v>
      </c>
      <c r="O17" s="19">
        <f>I17</f>
        <v>95</v>
      </c>
      <c r="P17" s="3">
        <f t="shared" ref="P17:U19" si="118">J17</f>
        <v>80</v>
      </c>
      <c r="Q17" s="3">
        <f t="shared" si="118"/>
        <v>65</v>
      </c>
      <c r="R17" s="3">
        <f t="shared" si="118"/>
        <v>45</v>
      </c>
      <c r="S17" s="3">
        <f t="shared" si="118"/>
        <v>20</v>
      </c>
      <c r="T17" s="40">
        <f t="shared" si="118"/>
        <v>20</v>
      </c>
      <c r="U17" s="19">
        <f>O17</f>
        <v>95</v>
      </c>
      <c r="V17" s="3">
        <f t="shared" ref="V17:AA19" si="119">P17</f>
        <v>80</v>
      </c>
      <c r="W17" s="3">
        <f t="shared" si="119"/>
        <v>65</v>
      </c>
      <c r="X17" s="3">
        <f t="shared" si="119"/>
        <v>45</v>
      </c>
      <c r="Y17" s="3">
        <f t="shared" si="119"/>
        <v>20</v>
      </c>
      <c r="Z17" s="40">
        <f t="shared" si="119"/>
        <v>20</v>
      </c>
      <c r="AA17" s="19">
        <f>U17</f>
        <v>95</v>
      </c>
      <c r="AB17" s="3">
        <f t="shared" ref="AB17:AG19" si="120">V17</f>
        <v>80</v>
      </c>
      <c r="AC17" s="3">
        <f t="shared" si="120"/>
        <v>65</v>
      </c>
      <c r="AD17" s="3">
        <f t="shared" si="120"/>
        <v>45</v>
      </c>
      <c r="AE17" s="3">
        <f t="shared" si="120"/>
        <v>20</v>
      </c>
      <c r="AF17" s="40">
        <f t="shared" si="120"/>
        <v>20</v>
      </c>
      <c r="AG17" s="19">
        <f>AA17</f>
        <v>95</v>
      </c>
      <c r="AH17" s="3">
        <f t="shared" ref="AH17:AM19" si="121">AB17</f>
        <v>80</v>
      </c>
      <c r="AI17" s="3">
        <f t="shared" si="121"/>
        <v>65</v>
      </c>
      <c r="AJ17" s="3">
        <f t="shared" si="121"/>
        <v>45</v>
      </c>
      <c r="AK17" s="3">
        <f t="shared" si="121"/>
        <v>20</v>
      </c>
      <c r="AL17" s="40">
        <f t="shared" si="121"/>
        <v>20</v>
      </c>
      <c r="AM17" s="19">
        <f>AG17</f>
        <v>95</v>
      </c>
      <c r="AN17" s="3">
        <f t="shared" ref="AN17:AS19" si="122">AH17</f>
        <v>80</v>
      </c>
      <c r="AO17" s="3">
        <f t="shared" si="122"/>
        <v>65</v>
      </c>
      <c r="AP17" s="3">
        <f t="shared" si="122"/>
        <v>45</v>
      </c>
      <c r="AQ17" s="3">
        <f t="shared" si="122"/>
        <v>20</v>
      </c>
      <c r="AR17" s="40">
        <f t="shared" si="122"/>
        <v>20</v>
      </c>
      <c r="AS17" s="19">
        <f>AM17</f>
        <v>95</v>
      </c>
      <c r="AT17" s="3">
        <f t="shared" ref="AT17:AY19" si="123">AN17</f>
        <v>80</v>
      </c>
      <c r="AU17" s="3">
        <f t="shared" si="123"/>
        <v>65</v>
      </c>
      <c r="AV17" s="3">
        <f t="shared" si="123"/>
        <v>45</v>
      </c>
      <c r="AW17" s="3">
        <f t="shared" si="123"/>
        <v>20</v>
      </c>
      <c r="AX17" s="40">
        <f t="shared" si="123"/>
        <v>20</v>
      </c>
      <c r="AY17" s="19">
        <f>AS17</f>
        <v>95</v>
      </c>
      <c r="AZ17" s="3">
        <f t="shared" ref="AZ17:BE19" si="124">AT17</f>
        <v>80</v>
      </c>
      <c r="BA17" s="3">
        <f t="shared" si="124"/>
        <v>65</v>
      </c>
      <c r="BB17" s="3">
        <f t="shared" si="124"/>
        <v>45</v>
      </c>
      <c r="BC17" s="3">
        <f t="shared" si="124"/>
        <v>20</v>
      </c>
      <c r="BD17" s="40">
        <f t="shared" si="124"/>
        <v>20</v>
      </c>
      <c r="BE17" s="19">
        <f>AY17</f>
        <v>95</v>
      </c>
      <c r="BF17" s="3">
        <f t="shared" ref="BF17:BK19" si="125">AZ17</f>
        <v>80</v>
      </c>
      <c r="BG17" s="3">
        <f t="shared" si="125"/>
        <v>65</v>
      </c>
      <c r="BH17" s="3">
        <f t="shared" si="125"/>
        <v>45</v>
      </c>
      <c r="BI17" s="3">
        <f t="shared" si="125"/>
        <v>20</v>
      </c>
      <c r="BJ17" s="40">
        <f t="shared" si="125"/>
        <v>20</v>
      </c>
      <c r="BK17" s="19">
        <f>BE17</f>
        <v>95</v>
      </c>
      <c r="BL17" s="3">
        <f t="shared" ref="BL17:BQ19" si="126">BF17</f>
        <v>80</v>
      </c>
      <c r="BM17" s="3">
        <f t="shared" si="126"/>
        <v>65</v>
      </c>
      <c r="BN17" s="3">
        <f t="shared" si="126"/>
        <v>45</v>
      </c>
      <c r="BO17" s="3">
        <f t="shared" si="126"/>
        <v>20</v>
      </c>
      <c r="BP17" s="40">
        <f t="shared" si="126"/>
        <v>20</v>
      </c>
      <c r="BQ17" s="19">
        <f>BK17</f>
        <v>95</v>
      </c>
      <c r="BR17" s="3">
        <f t="shared" ref="BR17:BW19" si="127">BL17</f>
        <v>80</v>
      </c>
      <c r="BS17" s="3">
        <f t="shared" si="127"/>
        <v>65</v>
      </c>
      <c r="BT17" s="3">
        <f t="shared" si="127"/>
        <v>45</v>
      </c>
      <c r="BU17" s="3">
        <f t="shared" si="127"/>
        <v>20</v>
      </c>
      <c r="BV17" s="40">
        <f t="shared" si="127"/>
        <v>20</v>
      </c>
      <c r="BW17" s="19">
        <f>BQ17</f>
        <v>95</v>
      </c>
      <c r="BX17" s="3">
        <f t="shared" ref="BX17:CC19" si="128">BR17</f>
        <v>80</v>
      </c>
      <c r="BY17" s="3">
        <f t="shared" si="128"/>
        <v>65</v>
      </c>
      <c r="BZ17" s="3">
        <f t="shared" si="128"/>
        <v>45</v>
      </c>
      <c r="CA17" s="3">
        <f t="shared" si="128"/>
        <v>20</v>
      </c>
      <c r="CB17" s="40">
        <f t="shared" si="128"/>
        <v>20</v>
      </c>
      <c r="CC17" s="19">
        <f>BW17</f>
        <v>95</v>
      </c>
      <c r="CD17" s="3">
        <f t="shared" ref="CD17:CI19" si="129">BX17</f>
        <v>80</v>
      </c>
      <c r="CE17" s="3">
        <f t="shared" si="129"/>
        <v>65</v>
      </c>
      <c r="CF17" s="3">
        <f t="shared" si="129"/>
        <v>45</v>
      </c>
      <c r="CG17" s="3">
        <f t="shared" si="129"/>
        <v>20</v>
      </c>
      <c r="CH17" s="40">
        <f t="shared" si="129"/>
        <v>20</v>
      </c>
      <c r="CI17" s="19">
        <f>CC17</f>
        <v>95</v>
      </c>
      <c r="CJ17" s="3">
        <f t="shared" ref="CJ17:CO19" si="130">CD17</f>
        <v>80</v>
      </c>
      <c r="CK17" s="3">
        <f t="shared" si="130"/>
        <v>65</v>
      </c>
      <c r="CL17" s="3">
        <f t="shared" si="130"/>
        <v>45</v>
      </c>
      <c r="CM17" s="3">
        <f t="shared" si="130"/>
        <v>20</v>
      </c>
      <c r="CN17" s="40">
        <f t="shared" si="130"/>
        <v>20</v>
      </c>
      <c r="CO17" s="19">
        <f>CI17</f>
        <v>95</v>
      </c>
      <c r="CP17" s="3">
        <f t="shared" ref="CP17:CU19" si="131">CJ17</f>
        <v>80</v>
      </c>
      <c r="CQ17" s="3">
        <f t="shared" si="131"/>
        <v>65</v>
      </c>
      <c r="CR17" s="3">
        <f t="shared" si="131"/>
        <v>45</v>
      </c>
      <c r="CS17" s="3">
        <f t="shared" si="131"/>
        <v>20</v>
      </c>
      <c r="CT17" s="40">
        <f t="shared" si="131"/>
        <v>20</v>
      </c>
      <c r="CU17" s="19">
        <f>CO17</f>
        <v>95</v>
      </c>
      <c r="CV17" s="3">
        <f t="shared" ref="CV17:CZ19" si="132">CP17</f>
        <v>80</v>
      </c>
      <c r="CW17" s="3">
        <f t="shared" si="132"/>
        <v>65</v>
      </c>
      <c r="CX17" s="3">
        <f t="shared" si="132"/>
        <v>45</v>
      </c>
      <c r="CY17" s="3">
        <f t="shared" si="132"/>
        <v>20</v>
      </c>
      <c r="CZ17" s="40">
        <f t="shared" si="132"/>
        <v>20</v>
      </c>
      <c r="DA17" s="19">
        <f t="shared" ref="DA17:DL19" si="133">CO17</f>
        <v>95</v>
      </c>
      <c r="DB17" s="3">
        <f t="shared" si="133"/>
        <v>80</v>
      </c>
      <c r="DC17" s="3">
        <f t="shared" si="133"/>
        <v>65</v>
      </c>
      <c r="DD17" s="3">
        <f t="shared" si="133"/>
        <v>45</v>
      </c>
      <c r="DE17" s="3">
        <f t="shared" si="133"/>
        <v>20</v>
      </c>
      <c r="DF17" s="40">
        <f t="shared" si="133"/>
        <v>20</v>
      </c>
      <c r="DG17" s="19">
        <f t="shared" si="133"/>
        <v>95</v>
      </c>
      <c r="DH17" s="3">
        <f t="shared" si="133"/>
        <v>80</v>
      </c>
      <c r="DI17" s="3">
        <f t="shared" si="133"/>
        <v>65</v>
      </c>
      <c r="DJ17" s="3">
        <f t="shared" si="133"/>
        <v>45</v>
      </c>
      <c r="DK17" s="3">
        <f t="shared" si="133"/>
        <v>20</v>
      </c>
      <c r="DL17" s="40">
        <f t="shared" si="133"/>
        <v>20</v>
      </c>
      <c r="DM17" s="19">
        <f>DG17</f>
        <v>95</v>
      </c>
      <c r="DN17" s="3">
        <f t="shared" ref="DN17:DR19" si="134">DH17</f>
        <v>80</v>
      </c>
      <c r="DO17" s="3">
        <f t="shared" si="134"/>
        <v>65</v>
      </c>
      <c r="DP17" s="3">
        <f t="shared" si="134"/>
        <v>45</v>
      </c>
      <c r="DQ17" s="3">
        <f t="shared" si="134"/>
        <v>20</v>
      </c>
      <c r="DR17" s="40">
        <f t="shared" si="134"/>
        <v>20</v>
      </c>
      <c r="DS17" s="19">
        <f>DM17</f>
        <v>95</v>
      </c>
      <c r="DT17" s="3">
        <f t="shared" ref="DT17:DX19" si="135">DN17</f>
        <v>80</v>
      </c>
      <c r="DU17" s="3">
        <f t="shared" si="135"/>
        <v>65</v>
      </c>
      <c r="DV17" s="3">
        <f t="shared" si="135"/>
        <v>45</v>
      </c>
      <c r="DW17" s="3">
        <f t="shared" si="135"/>
        <v>20</v>
      </c>
      <c r="DX17" s="40">
        <f t="shared" si="135"/>
        <v>20</v>
      </c>
    </row>
    <row r="18" spans="1:128" s="3" customFormat="1" ht="15">
      <c r="A18" s="38"/>
      <c r="B18" s="39">
        <v>2</v>
      </c>
      <c r="C18" s="19">
        <f>マスタ!T4</f>
        <v>95</v>
      </c>
      <c r="D18" s="3">
        <f>マスタ!U4</f>
        <v>85</v>
      </c>
      <c r="E18" s="3">
        <f>マスタ!V4</f>
        <v>75</v>
      </c>
      <c r="F18" s="3">
        <f>マスタ!W4</f>
        <v>55</v>
      </c>
      <c r="G18" s="3">
        <f>マスタ!X4</f>
        <v>20</v>
      </c>
      <c r="H18" s="40">
        <f>マスタ!Y4</f>
        <v>20</v>
      </c>
      <c r="I18" s="19">
        <f t="shared" ref="I18:I19" si="136">C18</f>
        <v>95</v>
      </c>
      <c r="J18" s="3">
        <f t="shared" si="117"/>
        <v>85</v>
      </c>
      <c r="K18" s="3">
        <f t="shared" si="117"/>
        <v>75</v>
      </c>
      <c r="L18" s="3">
        <f t="shared" si="117"/>
        <v>55</v>
      </c>
      <c r="M18" s="3">
        <f t="shared" si="117"/>
        <v>20</v>
      </c>
      <c r="N18" s="40">
        <f t="shared" si="117"/>
        <v>20</v>
      </c>
      <c r="O18" s="19">
        <f t="shared" si="117"/>
        <v>95</v>
      </c>
      <c r="P18" s="3">
        <f t="shared" si="118"/>
        <v>85</v>
      </c>
      <c r="Q18" s="3">
        <f t="shared" si="118"/>
        <v>75</v>
      </c>
      <c r="R18" s="3">
        <f t="shared" si="118"/>
        <v>55</v>
      </c>
      <c r="S18" s="3">
        <f t="shared" si="118"/>
        <v>20</v>
      </c>
      <c r="T18" s="40">
        <f t="shared" si="118"/>
        <v>20</v>
      </c>
      <c r="U18" s="19">
        <f t="shared" si="118"/>
        <v>95</v>
      </c>
      <c r="V18" s="3">
        <f t="shared" si="119"/>
        <v>85</v>
      </c>
      <c r="W18" s="3">
        <f t="shared" si="119"/>
        <v>75</v>
      </c>
      <c r="X18" s="3">
        <f t="shared" si="119"/>
        <v>55</v>
      </c>
      <c r="Y18" s="3">
        <f t="shared" si="119"/>
        <v>20</v>
      </c>
      <c r="Z18" s="40">
        <f t="shared" si="119"/>
        <v>20</v>
      </c>
      <c r="AA18" s="19">
        <f t="shared" si="119"/>
        <v>95</v>
      </c>
      <c r="AB18" s="3">
        <f t="shared" si="120"/>
        <v>85</v>
      </c>
      <c r="AC18" s="3">
        <f t="shared" si="120"/>
        <v>75</v>
      </c>
      <c r="AD18" s="3">
        <f t="shared" si="120"/>
        <v>55</v>
      </c>
      <c r="AE18" s="3">
        <f t="shared" si="120"/>
        <v>20</v>
      </c>
      <c r="AF18" s="40">
        <f t="shared" si="120"/>
        <v>20</v>
      </c>
      <c r="AG18" s="19">
        <f t="shared" si="120"/>
        <v>95</v>
      </c>
      <c r="AH18" s="3">
        <f t="shared" si="121"/>
        <v>85</v>
      </c>
      <c r="AI18" s="3">
        <f t="shared" si="121"/>
        <v>75</v>
      </c>
      <c r="AJ18" s="3">
        <f t="shared" si="121"/>
        <v>55</v>
      </c>
      <c r="AK18" s="3">
        <f t="shared" si="121"/>
        <v>20</v>
      </c>
      <c r="AL18" s="40">
        <f t="shared" si="121"/>
        <v>20</v>
      </c>
      <c r="AM18" s="19">
        <f t="shared" si="121"/>
        <v>95</v>
      </c>
      <c r="AN18" s="3">
        <f t="shared" si="122"/>
        <v>85</v>
      </c>
      <c r="AO18" s="3">
        <f t="shared" si="122"/>
        <v>75</v>
      </c>
      <c r="AP18" s="3">
        <f t="shared" si="122"/>
        <v>55</v>
      </c>
      <c r="AQ18" s="3">
        <f t="shared" si="122"/>
        <v>20</v>
      </c>
      <c r="AR18" s="40">
        <f t="shared" si="122"/>
        <v>20</v>
      </c>
      <c r="AS18" s="19">
        <f t="shared" si="122"/>
        <v>95</v>
      </c>
      <c r="AT18" s="3">
        <f t="shared" si="123"/>
        <v>85</v>
      </c>
      <c r="AU18" s="3">
        <f t="shared" si="123"/>
        <v>75</v>
      </c>
      <c r="AV18" s="3">
        <f t="shared" si="123"/>
        <v>55</v>
      </c>
      <c r="AW18" s="3">
        <f t="shared" si="123"/>
        <v>20</v>
      </c>
      <c r="AX18" s="40">
        <f t="shared" si="123"/>
        <v>20</v>
      </c>
      <c r="AY18" s="19">
        <f t="shared" si="123"/>
        <v>95</v>
      </c>
      <c r="AZ18" s="3">
        <f t="shared" si="124"/>
        <v>85</v>
      </c>
      <c r="BA18" s="3">
        <f t="shared" si="124"/>
        <v>75</v>
      </c>
      <c r="BB18" s="3">
        <f t="shared" si="124"/>
        <v>55</v>
      </c>
      <c r="BC18" s="3">
        <f t="shared" si="124"/>
        <v>20</v>
      </c>
      <c r="BD18" s="40">
        <f t="shared" si="124"/>
        <v>20</v>
      </c>
      <c r="BE18" s="19">
        <f t="shared" si="124"/>
        <v>95</v>
      </c>
      <c r="BF18" s="3">
        <f t="shared" si="125"/>
        <v>85</v>
      </c>
      <c r="BG18" s="3">
        <f t="shared" si="125"/>
        <v>75</v>
      </c>
      <c r="BH18" s="3">
        <f t="shared" si="125"/>
        <v>55</v>
      </c>
      <c r="BI18" s="3">
        <f t="shared" si="125"/>
        <v>20</v>
      </c>
      <c r="BJ18" s="40">
        <f t="shared" si="125"/>
        <v>20</v>
      </c>
      <c r="BK18" s="19">
        <f t="shared" si="125"/>
        <v>95</v>
      </c>
      <c r="BL18" s="3">
        <f t="shared" si="126"/>
        <v>85</v>
      </c>
      <c r="BM18" s="3">
        <f t="shared" si="126"/>
        <v>75</v>
      </c>
      <c r="BN18" s="3">
        <f t="shared" si="126"/>
        <v>55</v>
      </c>
      <c r="BO18" s="3">
        <f t="shared" si="126"/>
        <v>20</v>
      </c>
      <c r="BP18" s="40">
        <f t="shared" si="126"/>
        <v>20</v>
      </c>
      <c r="BQ18" s="19">
        <f t="shared" si="126"/>
        <v>95</v>
      </c>
      <c r="BR18" s="3">
        <f t="shared" si="127"/>
        <v>85</v>
      </c>
      <c r="BS18" s="3">
        <f t="shared" si="127"/>
        <v>75</v>
      </c>
      <c r="BT18" s="3">
        <f t="shared" si="127"/>
        <v>55</v>
      </c>
      <c r="BU18" s="3">
        <f t="shared" si="127"/>
        <v>20</v>
      </c>
      <c r="BV18" s="40">
        <f t="shared" si="127"/>
        <v>20</v>
      </c>
      <c r="BW18" s="19">
        <f t="shared" si="127"/>
        <v>95</v>
      </c>
      <c r="BX18" s="3">
        <f t="shared" si="128"/>
        <v>85</v>
      </c>
      <c r="BY18" s="3">
        <f t="shared" si="128"/>
        <v>75</v>
      </c>
      <c r="BZ18" s="3">
        <f t="shared" si="128"/>
        <v>55</v>
      </c>
      <c r="CA18" s="3">
        <f t="shared" si="128"/>
        <v>20</v>
      </c>
      <c r="CB18" s="40">
        <f t="shared" si="128"/>
        <v>20</v>
      </c>
      <c r="CC18" s="19">
        <f t="shared" si="128"/>
        <v>95</v>
      </c>
      <c r="CD18" s="3">
        <f t="shared" si="129"/>
        <v>85</v>
      </c>
      <c r="CE18" s="3">
        <f t="shared" si="129"/>
        <v>75</v>
      </c>
      <c r="CF18" s="3">
        <f t="shared" si="129"/>
        <v>55</v>
      </c>
      <c r="CG18" s="3">
        <f t="shared" si="129"/>
        <v>20</v>
      </c>
      <c r="CH18" s="40">
        <f t="shared" si="129"/>
        <v>20</v>
      </c>
      <c r="CI18" s="19">
        <f t="shared" si="129"/>
        <v>95</v>
      </c>
      <c r="CJ18" s="3">
        <f t="shared" si="130"/>
        <v>85</v>
      </c>
      <c r="CK18" s="3">
        <f t="shared" si="130"/>
        <v>75</v>
      </c>
      <c r="CL18" s="3">
        <f t="shared" si="130"/>
        <v>55</v>
      </c>
      <c r="CM18" s="3">
        <f t="shared" si="130"/>
        <v>20</v>
      </c>
      <c r="CN18" s="40">
        <f t="shared" si="130"/>
        <v>20</v>
      </c>
      <c r="CO18" s="19">
        <f t="shared" si="130"/>
        <v>95</v>
      </c>
      <c r="CP18" s="3">
        <f t="shared" si="131"/>
        <v>85</v>
      </c>
      <c r="CQ18" s="3">
        <f t="shared" si="131"/>
        <v>75</v>
      </c>
      <c r="CR18" s="3">
        <f t="shared" si="131"/>
        <v>55</v>
      </c>
      <c r="CS18" s="3">
        <f t="shared" si="131"/>
        <v>20</v>
      </c>
      <c r="CT18" s="40">
        <f t="shared" si="131"/>
        <v>20</v>
      </c>
      <c r="CU18" s="19">
        <f t="shared" si="131"/>
        <v>95</v>
      </c>
      <c r="CV18" s="3">
        <f t="shared" si="132"/>
        <v>85</v>
      </c>
      <c r="CW18" s="3">
        <f t="shared" si="132"/>
        <v>75</v>
      </c>
      <c r="CX18" s="3">
        <f t="shared" si="132"/>
        <v>55</v>
      </c>
      <c r="CY18" s="3">
        <f t="shared" si="132"/>
        <v>20</v>
      </c>
      <c r="CZ18" s="40">
        <f t="shared" si="132"/>
        <v>20</v>
      </c>
      <c r="DA18" s="19">
        <f t="shared" si="133"/>
        <v>95</v>
      </c>
      <c r="DB18" s="3">
        <f t="shared" si="133"/>
        <v>85</v>
      </c>
      <c r="DC18" s="3">
        <f t="shared" si="133"/>
        <v>75</v>
      </c>
      <c r="DD18" s="3">
        <f t="shared" si="133"/>
        <v>55</v>
      </c>
      <c r="DE18" s="3">
        <f t="shared" si="133"/>
        <v>20</v>
      </c>
      <c r="DF18" s="40">
        <f t="shared" si="133"/>
        <v>20</v>
      </c>
      <c r="DG18" s="19">
        <f t="shared" si="133"/>
        <v>95</v>
      </c>
      <c r="DH18" s="3">
        <f t="shared" si="133"/>
        <v>85</v>
      </c>
      <c r="DI18" s="3">
        <f t="shared" si="133"/>
        <v>75</v>
      </c>
      <c r="DJ18" s="3">
        <f t="shared" si="133"/>
        <v>55</v>
      </c>
      <c r="DK18" s="3">
        <f t="shared" si="133"/>
        <v>20</v>
      </c>
      <c r="DL18" s="40">
        <f t="shared" si="133"/>
        <v>20</v>
      </c>
      <c r="DM18" s="19">
        <f t="shared" ref="DM18:DM19" si="137">DG18</f>
        <v>95</v>
      </c>
      <c r="DN18" s="3">
        <f t="shared" si="134"/>
        <v>85</v>
      </c>
      <c r="DO18" s="3">
        <f t="shared" si="134"/>
        <v>75</v>
      </c>
      <c r="DP18" s="3">
        <f t="shared" si="134"/>
        <v>55</v>
      </c>
      <c r="DQ18" s="3">
        <f t="shared" si="134"/>
        <v>20</v>
      </c>
      <c r="DR18" s="40">
        <f t="shared" si="134"/>
        <v>20</v>
      </c>
      <c r="DS18" s="19">
        <f t="shared" ref="DS18:DS19" si="138">DM18</f>
        <v>95</v>
      </c>
      <c r="DT18" s="3">
        <f t="shared" si="135"/>
        <v>85</v>
      </c>
      <c r="DU18" s="3">
        <f t="shared" si="135"/>
        <v>75</v>
      </c>
      <c r="DV18" s="3">
        <f t="shared" si="135"/>
        <v>55</v>
      </c>
      <c r="DW18" s="3">
        <f t="shared" si="135"/>
        <v>20</v>
      </c>
      <c r="DX18" s="40">
        <f t="shared" si="135"/>
        <v>20</v>
      </c>
    </row>
    <row r="19" spans="1:128" s="3" customFormat="1" ht="15.5" thickBot="1">
      <c r="A19" s="15"/>
      <c r="B19" s="16">
        <v>3</v>
      </c>
      <c r="C19" s="15">
        <f>マスタ!T5</f>
        <v>90</v>
      </c>
      <c r="D19" s="41">
        <f>マスタ!U5</f>
        <v>75</v>
      </c>
      <c r="E19" s="41">
        <f>マスタ!V5</f>
        <v>50</v>
      </c>
      <c r="F19" s="41">
        <f>マスタ!W5</f>
        <v>35</v>
      </c>
      <c r="G19" s="41">
        <f>マスタ!X5</f>
        <v>20</v>
      </c>
      <c r="H19" s="42">
        <f>マスタ!Y5</f>
        <v>20</v>
      </c>
      <c r="I19" s="15">
        <f t="shared" si="136"/>
        <v>90</v>
      </c>
      <c r="J19" s="41">
        <f t="shared" si="117"/>
        <v>75</v>
      </c>
      <c r="K19" s="41">
        <f t="shared" si="117"/>
        <v>50</v>
      </c>
      <c r="L19" s="41">
        <f t="shared" si="117"/>
        <v>35</v>
      </c>
      <c r="M19" s="41">
        <f t="shared" si="117"/>
        <v>20</v>
      </c>
      <c r="N19" s="42">
        <f t="shared" si="117"/>
        <v>20</v>
      </c>
      <c r="O19" s="15">
        <f t="shared" si="117"/>
        <v>90</v>
      </c>
      <c r="P19" s="41">
        <f t="shared" si="118"/>
        <v>75</v>
      </c>
      <c r="Q19" s="41">
        <f t="shared" si="118"/>
        <v>50</v>
      </c>
      <c r="R19" s="41">
        <f t="shared" si="118"/>
        <v>35</v>
      </c>
      <c r="S19" s="41">
        <f t="shared" si="118"/>
        <v>20</v>
      </c>
      <c r="T19" s="42">
        <f t="shared" si="118"/>
        <v>20</v>
      </c>
      <c r="U19" s="15">
        <f t="shared" si="118"/>
        <v>90</v>
      </c>
      <c r="V19" s="41">
        <f t="shared" si="119"/>
        <v>75</v>
      </c>
      <c r="W19" s="41">
        <f t="shared" si="119"/>
        <v>50</v>
      </c>
      <c r="X19" s="41">
        <f t="shared" si="119"/>
        <v>35</v>
      </c>
      <c r="Y19" s="41">
        <f t="shared" si="119"/>
        <v>20</v>
      </c>
      <c r="Z19" s="42">
        <f t="shared" si="119"/>
        <v>20</v>
      </c>
      <c r="AA19" s="15">
        <f t="shared" si="119"/>
        <v>90</v>
      </c>
      <c r="AB19" s="41">
        <f t="shared" si="120"/>
        <v>75</v>
      </c>
      <c r="AC19" s="41">
        <f t="shared" si="120"/>
        <v>50</v>
      </c>
      <c r="AD19" s="41">
        <f t="shared" si="120"/>
        <v>35</v>
      </c>
      <c r="AE19" s="41">
        <f t="shared" si="120"/>
        <v>20</v>
      </c>
      <c r="AF19" s="42">
        <f t="shared" si="120"/>
        <v>20</v>
      </c>
      <c r="AG19" s="15">
        <f t="shared" si="120"/>
        <v>90</v>
      </c>
      <c r="AH19" s="41">
        <f t="shared" si="121"/>
        <v>75</v>
      </c>
      <c r="AI19" s="41">
        <f t="shared" si="121"/>
        <v>50</v>
      </c>
      <c r="AJ19" s="41">
        <f t="shared" si="121"/>
        <v>35</v>
      </c>
      <c r="AK19" s="41">
        <f t="shared" si="121"/>
        <v>20</v>
      </c>
      <c r="AL19" s="42">
        <f t="shared" si="121"/>
        <v>20</v>
      </c>
      <c r="AM19" s="15">
        <f t="shared" si="121"/>
        <v>90</v>
      </c>
      <c r="AN19" s="41">
        <f t="shared" si="122"/>
        <v>75</v>
      </c>
      <c r="AO19" s="41">
        <f t="shared" si="122"/>
        <v>50</v>
      </c>
      <c r="AP19" s="41">
        <f t="shared" si="122"/>
        <v>35</v>
      </c>
      <c r="AQ19" s="41">
        <f t="shared" si="122"/>
        <v>20</v>
      </c>
      <c r="AR19" s="42">
        <f t="shared" si="122"/>
        <v>20</v>
      </c>
      <c r="AS19" s="15">
        <f t="shared" si="122"/>
        <v>90</v>
      </c>
      <c r="AT19" s="41">
        <f t="shared" si="123"/>
        <v>75</v>
      </c>
      <c r="AU19" s="41">
        <f t="shared" si="123"/>
        <v>50</v>
      </c>
      <c r="AV19" s="41">
        <f t="shared" si="123"/>
        <v>35</v>
      </c>
      <c r="AW19" s="41">
        <f t="shared" si="123"/>
        <v>20</v>
      </c>
      <c r="AX19" s="42">
        <f t="shared" si="123"/>
        <v>20</v>
      </c>
      <c r="AY19" s="15">
        <f t="shared" si="123"/>
        <v>90</v>
      </c>
      <c r="AZ19" s="41">
        <f t="shared" si="124"/>
        <v>75</v>
      </c>
      <c r="BA19" s="41">
        <f t="shared" si="124"/>
        <v>50</v>
      </c>
      <c r="BB19" s="41">
        <f t="shared" si="124"/>
        <v>35</v>
      </c>
      <c r="BC19" s="41">
        <f t="shared" si="124"/>
        <v>20</v>
      </c>
      <c r="BD19" s="42">
        <f t="shared" si="124"/>
        <v>20</v>
      </c>
      <c r="BE19" s="15">
        <f t="shared" si="124"/>
        <v>90</v>
      </c>
      <c r="BF19" s="41">
        <f t="shared" si="125"/>
        <v>75</v>
      </c>
      <c r="BG19" s="41">
        <f t="shared" si="125"/>
        <v>50</v>
      </c>
      <c r="BH19" s="41">
        <f t="shared" si="125"/>
        <v>35</v>
      </c>
      <c r="BI19" s="41">
        <f t="shared" si="125"/>
        <v>20</v>
      </c>
      <c r="BJ19" s="42">
        <f t="shared" si="125"/>
        <v>20</v>
      </c>
      <c r="BK19" s="15">
        <f t="shared" si="125"/>
        <v>90</v>
      </c>
      <c r="BL19" s="41">
        <f t="shared" si="126"/>
        <v>75</v>
      </c>
      <c r="BM19" s="41">
        <f t="shared" si="126"/>
        <v>50</v>
      </c>
      <c r="BN19" s="41">
        <f t="shared" si="126"/>
        <v>35</v>
      </c>
      <c r="BO19" s="41">
        <f t="shared" si="126"/>
        <v>20</v>
      </c>
      <c r="BP19" s="42">
        <f t="shared" si="126"/>
        <v>20</v>
      </c>
      <c r="BQ19" s="15">
        <f t="shared" si="126"/>
        <v>90</v>
      </c>
      <c r="BR19" s="41">
        <f t="shared" si="127"/>
        <v>75</v>
      </c>
      <c r="BS19" s="41">
        <f t="shared" si="127"/>
        <v>50</v>
      </c>
      <c r="BT19" s="41">
        <f t="shared" si="127"/>
        <v>35</v>
      </c>
      <c r="BU19" s="41">
        <f t="shared" si="127"/>
        <v>20</v>
      </c>
      <c r="BV19" s="42">
        <f t="shared" si="127"/>
        <v>20</v>
      </c>
      <c r="BW19" s="15">
        <f t="shared" si="127"/>
        <v>90</v>
      </c>
      <c r="BX19" s="41">
        <f t="shared" si="128"/>
        <v>75</v>
      </c>
      <c r="BY19" s="41">
        <f t="shared" si="128"/>
        <v>50</v>
      </c>
      <c r="BZ19" s="41">
        <f t="shared" si="128"/>
        <v>35</v>
      </c>
      <c r="CA19" s="41">
        <f t="shared" si="128"/>
        <v>20</v>
      </c>
      <c r="CB19" s="42">
        <f t="shared" si="128"/>
        <v>20</v>
      </c>
      <c r="CC19" s="15">
        <f t="shared" si="128"/>
        <v>90</v>
      </c>
      <c r="CD19" s="41">
        <f t="shared" si="129"/>
        <v>75</v>
      </c>
      <c r="CE19" s="41">
        <f t="shared" si="129"/>
        <v>50</v>
      </c>
      <c r="CF19" s="41">
        <f t="shared" si="129"/>
        <v>35</v>
      </c>
      <c r="CG19" s="41">
        <f t="shared" si="129"/>
        <v>20</v>
      </c>
      <c r="CH19" s="42">
        <f t="shared" si="129"/>
        <v>20</v>
      </c>
      <c r="CI19" s="15">
        <f t="shared" si="129"/>
        <v>90</v>
      </c>
      <c r="CJ19" s="41">
        <f t="shared" si="130"/>
        <v>75</v>
      </c>
      <c r="CK19" s="41">
        <f t="shared" si="130"/>
        <v>50</v>
      </c>
      <c r="CL19" s="41">
        <f t="shared" si="130"/>
        <v>35</v>
      </c>
      <c r="CM19" s="41">
        <f t="shared" si="130"/>
        <v>20</v>
      </c>
      <c r="CN19" s="42">
        <f t="shared" si="130"/>
        <v>20</v>
      </c>
      <c r="CO19" s="15">
        <f t="shared" si="130"/>
        <v>90</v>
      </c>
      <c r="CP19" s="41">
        <f t="shared" si="131"/>
        <v>75</v>
      </c>
      <c r="CQ19" s="41">
        <f t="shared" si="131"/>
        <v>50</v>
      </c>
      <c r="CR19" s="41">
        <f t="shared" si="131"/>
        <v>35</v>
      </c>
      <c r="CS19" s="41">
        <f t="shared" si="131"/>
        <v>20</v>
      </c>
      <c r="CT19" s="42">
        <f t="shared" si="131"/>
        <v>20</v>
      </c>
      <c r="CU19" s="15">
        <f t="shared" si="131"/>
        <v>90</v>
      </c>
      <c r="CV19" s="41">
        <f t="shared" si="132"/>
        <v>75</v>
      </c>
      <c r="CW19" s="41">
        <f t="shared" si="132"/>
        <v>50</v>
      </c>
      <c r="CX19" s="41">
        <f t="shared" si="132"/>
        <v>35</v>
      </c>
      <c r="CY19" s="41">
        <f t="shared" si="132"/>
        <v>20</v>
      </c>
      <c r="CZ19" s="42">
        <f t="shared" si="132"/>
        <v>20</v>
      </c>
      <c r="DA19" s="15">
        <f t="shared" si="133"/>
        <v>90</v>
      </c>
      <c r="DB19" s="41">
        <f t="shared" si="133"/>
        <v>75</v>
      </c>
      <c r="DC19" s="41">
        <f t="shared" si="133"/>
        <v>50</v>
      </c>
      <c r="DD19" s="41">
        <f t="shared" si="133"/>
        <v>35</v>
      </c>
      <c r="DE19" s="41">
        <f t="shared" si="133"/>
        <v>20</v>
      </c>
      <c r="DF19" s="42">
        <f t="shared" si="133"/>
        <v>20</v>
      </c>
      <c r="DG19" s="15">
        <f t="shared" si="133"/>
        <v>90</v>
      </c>
      <c r="DH19" s="41">
        <f t="shared" si="133"/>
        <v>75</v>
      </c>
      <c r="DI19" s="41">
        <f t="shared" si="133"/>
        <v>50</v>
      </c>
      <c r="DJ19" s="41">
        <f t="shared" si="133"/>
        <v>35</v>
      </c>
      <c r="DK19" s="41">
        <f t="shared" si="133"/>
        <v>20</v>
      </c>
      <c r="DL19" s="42">
        <f t="shared" si="133"/>
        <v>20</v>
      </c>
      <c r="DM19" s="15">
        <f t="shared" si="137"/>
        <v>90</v>
      </c>
      <c r="DN19" s="41">
        <f t="shared" si="134"/>
        <v>75</v>
      </c>
      <c r="DO19" s="41">
        <f t="shared" si="134"/>
        <v>50</v>
      </c>
      <c r="DP19" s="41">
        <f t="shared" si="134"/>
        <v>35</v>
      </c>
      <c r="DQ19" s="41">
        <f t="shared" si="134"/>
        <v>20</v>
      </c>
      <c r="DR19" s="42">
        <f t="shared" si="134"/>
        <v>20</v>
      </c>
      <c r="DS19" s="15">
        <f t="shared" si="138"/>
        <v>90</v>
      </c>
      <c r="DT19" s="41">
        <f t="shared" si="135"/>
        <v>75</v>
      </c>
      <c r="DU19" s="41">
        <f t="shared" si="135"/>
        <v>50</v>
      </c>
      <c r="DV19" s="41">
        <f t="shared" si="135"/>
        <v>35</v>
      </c>
      <c r="DW19" s="41">
        <f t="shared" si="135"/>
        <v>20</v>
      </c>
      <c r="DX19" s="42">
        <f t="shared" si="135"/>
        <v>20</v>
      </c>
    </row>
    <row r="20" spans="1:128" s="3" customFormat="1" ht="16" thickTop="1" thickBot="1">
      <c r="A20" s="33" t="e">
        <f>A9</f>
        <v>#N/A</v>
      </c>
      <c r="B20" s="73"/>
      <c r="C20" s="74" t="e">
        <f>VLOOKUP($A$20,データベース!$A$63:$DX$67,C13,FALSE)</f>
        <v>#N/A</v>
      </c>
      <c r="D20" s="75" t="e">
        <f>VLOOKUP($A$20,データベース!$A$63:$DX$67,D13,FALSE)</f>
        <v>#N/A</v>
      </c>
      <c r="E20" s="75" t="e">
        <f>VLOOKUP($A$20,データベース!$A$63:$DX$67,E13,FALSE)</f>
        <v>#N/A</v>
      </c>
      <c r="F20" s="75" t="e">
        <f>VLOOKUP($A$20,データベース!$A$63:$DX$67,F13,FALSE)</f>
        <v>#N/A</v>
      </c>
      <c r="G20" s="75" t="e">
        <f>VLOOKUP($A$20,データベース!$A$63:$DX$67,G13,FALSE)</f>
        <v>#N/A</v>
      </c>
      <c r="H20" s="76" t="e">
        <f>VLOOKUP($A$20,データベース!$A$63:$DX$67,H13,FALSE)</f>
        <v>#N/A</v>
      </c>
      <c r="I20" s="77" t="e">
        <f>VLOOKUP($A$20,データベース!$A$63:$DX$67,I13,FALSE)</f>
        <v>#N/A</v>
      </c>
      <c r="J20" s="75" t="e">
        <f>VLOOKUP($A$20,データベース!$A$63:$DX$67,J13,FALSE)</f>
        <v>#N/A</v>
      </c>
      <c r="K20" s="75" t="e">
        <f>VLOOKUP($A$20,データベース!$A$63:$DX$67,K13,FALSE)</f>
        <v>#N/A</v>
      </c>
      <c r="L20" s="75" t="e">
        <f>VLOOKUP($A$20,データベース!$A$63:$DX$67,L13,FALSE)</f>
        <v>#N/A</v>
      </c>
      <c r="M20" s="75" t="e">
        <f>VLOOKUP($A$20,データベース!$A$63:$DX$67,M13,FALSE)</f>
        <v>#N/A</v>
      </c>
      <c r="N20" s="76" t="e">
        <f>VLOOKUP($A$20,データベース!$A$63:$DX$67,N13,FALSE)</f>
        <v>#N/A</v>
      </c>
      <c r="O20" s="77" t="e">
        <f>VLOOKUP($A$20,データベース!$A$63:$DX$67,O13,FALSE)</f>
        <v>#N/A</v>
      </c>
      <c r="P20" s="75" t="e">
        <f>VLOOKUP($A$20,データベース!$A$63:$DX$67,P13,FALSE)</f>
        <v>#N/A</v>
      </c>
      <c r="Q20" s="75" t="e">
        <f>VLOOKUP($A$20,データベース!$A$63:$DX$67,Q13,FALSE)</f>
        <v>#N/A</v>
      </c>
      <c r="R20" s="75" t="e">
        <f>VLOOKUP($A$20,データベース!$A$63:$DX$67,R13,FALSE)</f>
        <v>#N/A</v>
      </c>
      <c r="S20" s="75" t="e">
        <f>VLOOKUP($A$20,データベース!$A$63:$DX$67,S13,FALSE)</f>
        <v>#N/A</v>
      </c>
      <c r="T20" s="76" t="e">
        <f>VLOOKUP($A$20,データベース!$A$63:$DX$67,T13,FALSE)</f>
        <v>#N/A</v>
      </c>
      <c r="U20" s="77" t="e">
        <f>VLOOKUP($A$20,データベース!$A$63:$DX$67,U13,FALSE)</f>
        <v>#N/A</v>
      </c>
      <c r="V20" s="75" t="e">
        <f>VLOOKUP($A$20,データベース!$A$63:$DX$67,V13,FALSE)</f>
        <v>#N/A</v>
      </c>
      <c r="W20" s="75" t="e">
        <f>VLOOKUP($A$20,データベース!$A$63:$DX$67,W13,FALSE)</f>
        <v>#N/A</v>
      </c>
      <c r="X20" s="75" t="e">
        <f>VLOOKUP($A$20,データベース!$A$63:$DX$67,X13,FALSE)</f>
        <v>#N/A</v>
      </c>
      <c r="Y20" s="75" t="e">
        <f>VLOOKUP($A$20,データベース!$A$63:$DX$67,Y13,FALSE)</f>
        <v>#N/A</v>
      </c>
      <c r="Z20" s="76" t="e">
        <f>VLOOKUP($A$20,データベース!$A$63:$DX$67,Z13,FALSE)</f>
        <v>#N/A</v>
      </c>
      <c r="AA20" s="77" t="e">
        <f>VLOOKUP($A$20,データベース!$A$63:$DX$67,AA13,FALSE)</f>
        <v>#N/A</v>
      </c>
      <c r="AB20" s="75" t="e">
        <f>VLOOKUP($A$20,データベース!$A$63:$DX$67,AB13,FALSE)</f>
        <v>#N/A</v>
      </c>
      <c r="AC20" s="75" t="e">
        <f>VLOOKUP($A$20,データベース!$A$63:$DX$67,AC13,FALSE)</f>
        <v>#N/A</v>
      </c>
      <c r="AD20" s="75" t="e">
        <f>VLOOKUP($A$20,データベース!$A$63:$DX$67,AD13,FALSE)</f>
        <v>#N/A</v>
      </c>
      <c r="AE20" s="75" t="e">
        <f>VLOOKUP($A$20,データベース!$A$63:$DX$67,AE13,FALSE)</f>
        <v>#N/A</v>
      </c>
      <c r="AF20" s="76" t="e">
        <f>VLOOKUP($A$20,データベース!$A$63:$DX$67,AF13,FALSE)</f>
        <v>#N/A</v>
      </c>
      <c r="AG20" s="77" t="e">
        <f>VLOOKUP($A$20,データベース!$A$63:$DX$67,AG13,FALSE)</f>
        <v>#N/A</v>
      </c>
      <c r="AH20" s="75" t="e">
        <f>VLOOKUP($A$20,データベース!$A$63:$DX$67,AH13,FALSE)</f>
        <v>#N/A</v>
      </c>
      <c r="AI20" s="75" t="e">
        <f>VLOOKUP($A$20,データベース!$A$63:$DX$67,AI13,FALSE)</f>
        <v>#N/A</v>
      </c>
      <c r="AJ20" s="75" t="e">
        <f>VLOOKUP($A$20,データベース!$A$63:$DX$67,AJ13,FALSE)</f>
        <v>#N/A</v>
      </c>
      <c r="AK20" s="75" t="e">
        <f>VLOOKUP($A$20,データベース!$A$63:$DX$67,AK13,FALSE)</f>
        <v>#N/A</v>
      </c>
      <c r="AL20" s="76" t="e">
        <f>VLOOKUP($A$20,データベース!$A$63:$DX$67,AL13,FALSE)</f>
        <v>#N/A</v>
      </c>
      <c r="AM20" s="77" t="e">
        <f>VLOOKUP($A$20,データベース!$A$63:$DX$67,AM13,FALSE)</f>
        <v>#N/A</v>
      </c>
      <c r="AN20" s="75" t="e">
        <f>VLOOKUP($A$20,データベース!$A$63:$DX$67,AN13,FALSE)</f>
        <v>#N/A</v>
      </c>
      <c r="AO20" s="75" t="e">
        <f>VLOOKUP($A$20,データベース!$A$63:$DX$67,AO13,FALSE)</f>
        <v>#N/A</v>
      </c>
      <c r="AP20" s="75" t="e">
        <f>VLOOKUP($A$20,データベース!$A$63:$DX$67,AP13,FALSE)</f>
        <v>#N/A</v>
      </c>
      <c r="AQ20" s="75" t="e">
        <f>VLOOKUP($A$20,データベース!$A$63:$DX$67,AQ13,FALSE)</f>
        <v>#N/A</v>
      </c>
      <c r="AR20" s="76" t="e">
        <f>VLOOKUP($A$20,データベース!$A$63:$DX$67,AR13,FALSE)</f>
        <v>#N/A</v>
      </c>
      <c r="AS20" s="77" t="e">
        <f>VLOOKUP($A$20,データベース!$A$63:$DX$67,AS13,FALSE)</f>
        <v>#N/A</v>
      </c>
      <c r="AT20" s="75" t="e">
        <f>VLOOKUP($A$20,データベース!$A$63:$DX$67,AT13,FALSE)</f>
        <v>#N/A</v>
      </c>
      <c r="AU20" s="75" t="e">
        <f>VLOOKUP($A$20,データベース!$A$63:$DX$67,AU13,FALSE)</f>
        <v>#N/A</v>
      </c>
      <c r="AV20" s="75" t="e">
        <f>VLOOKUP($A$20,データベース!$A$63:$DX$67,AV13,FALSE)</f>
        <v>#N/A</v>
      </c>
      <c r="AW20" s="75" t="e">
        <f>VLOOKUP($A$20,データベース!$A$63:$DX$67,AW13,FALSE)</f>
        <v>#N/A</v>
      </c>
      <c r="AX20" s="76" t="e">
        <f>VLOOKUP($A$20,データベース!$A$63:$DX$67,AX13,FALSE)</f>
        <v>#N/A</v>
      </c>
      <c r="AY20" s="77" t="e">
        <f>VLOOKUP($A$20,データベース!$A$63:$DX$67,AY13,FALSE)</f>
        <v>#N/A</v>
      </c>
      <c r="AZ20" s="75" t="e">
        <f>VLOOKUP($A$20,データベース!$A$63:$DX$67,AZ13,FALSE)</f>
        <v>#N/A</v>
      </c>
      <c r="BA20" s="75" t="e">
        <f>VLOOKUP($A$20,データベース!$A$63:$DX$67,BA13,FALSE)</f>
        <v>#N/A</v>
      </c>
      <c r="BB20" s="75" t="e">
        <f>VLOOKUP($A$20,データベース!$A$63:$DX$67,BB13,FALSE)</f>
        <v>#N/A</v>
      </c>
      <c r="BC20" s="75" t="e">
        <f>VLOOKUP($A$20,データベース!$A$63:$DX$67,BC13,FALSE)</f>
        <v>#N/A</v>
      </c>
      <c r="BD20" s="76" t="e">
        <f>VLOOKUP($A$20,データベース!$A$63:$DX$67,BD13,FALSE)</f>
        <v>#N/A</v>
      </c>
      <c r="BE20" s="77" t="e">
        <f>VLOOKUP($A$20,データベース!$A$63:$DX$67,BE13,FALSE)</f>
        <v>#N/A</v>
      </c>
      <c r="BF20" s="75" t="e">
        <f>VLOOKUP($A$20,データベース!$A$63:$DX$67,BF13,FALSE)</f>
        <v>#N/A</v>
      </c>
      <c r="BG20" s="75" t="e">
        <f>VLOOKUP($A$20,データベース!$A$63:$DX$67,BG13,FALSE)</f>
        <v>#N/A</v>
      </c>
      <c r="BH20" s="75" t="e">
        <f>VLOOKUP($A$20,データベース!$A$63:$DX$67,BH13,FALSE)</f>
        <v>#N/A</v>
      </c>
      <c r="BI20" s="75" t="e">
        <f>VLOOKUP($A$20,データベース!$A$63:$DX$67,BI13,FALSE)</f>
        <v>#N/A</v>
      </c>
      <c r="BJ20" s="76" t="e">
        <f>VLOOKUP($A$20,データベース!$A$63:$DX$67,BJ13,FALSE)</f>
        <v>#N/A</v>
      </c>
      <c r="BK20" s="77" t="e">
        <f>VLOOKUP($A$20,データベース!$A$63:$DX$67,BK13,FALSE)</f>
        <v>#N/A</v>
      </c>
      <c r="BL20" s="75" t="e">
        <f>VLOOKUP($A$20,データベース!$A$63:$DX$67,BL13,FALSE)</f>
        <v>#N/A</v>
      </c>
      <c r="BM20" s="75" t="e">
        <f>VLOOKUP($A$20,データベース!$A$63:$DX$67,BM13,FALSE)</f>
        <v>#N/A</v>
      </c>
      <c r="BN20" s="75" t="e">
        <f>VLOOKUP($A$20,データベース!$A$63:$DX$67,BN13,FALSE)</f>
        <v>#N/A</v>
      </c>
      <c r="BO20" s="75" t="e">
        <f>VLOOKUP($A$20,データベース!$A$63:$DX$67,BO13,FALSE)</f>
        <v>#N/A</v>
      </c>
      <c r="BP20" s="76" t="e">
        <f>VLOOKUP($A$20,データベース!$A$63:$DX$67,BP13,FALSE)</f>
        <v>#N/A</v>
      </c>
      <c r="BQ20" s="77" t="e">
        <f>VLOOKUP($A$20,データベース!$A$63:$DX$67,BQ13,FALSE)</f>
        <v>#N/A</v>
      </c>
      <c r="BR20" s="75" t="e">
        <f>VLOOKUP($A$20,データベース!$A$63:$DX$67,BR13,FALSE)</f>
        <v>#N/A</v>
      </c>
      <c r="BS20" s="75" t="e">
        <f>VLOOKUP($A$20,データベース!$A$63:$DX$67,BS13,FALSE)</f>
        <v>#N/A</v>
      </c>
      <c r="BT20" s="75" t="e">
        <f>VLOOKUP($A$20,データベース!$A$63:$DX$67,BT13,FALSE)</f>
        <v>#N/A</v>
      </c>
      <c r="BU20" s="75" t="e">
        <f>VLOOKUP($A$20,データベース!$A$63:$DX$67,BU13,FALSE)</f>
        <v>#N/A</v>
      </c>
      <c r="BV20" s="76" t="e">
        <f>VLOOKUP($A$20,データベース!$A$63:$DX$67,BV13,FALSE)</f>
        <v>#N/A</v>
      </c>
      <c r="BW20" s="77" t="e">
        <f>VLOOKUP($A$20,データベース!$A$63:$DX$67,BW13,FALSE)</f>
        <v>#N/A</v>
      </c>
      <c r="BX20" s="75" t="e">
        <f>VLOOKUP($A$20,データベース!$A$63:$DX$67,BX13,FALSE)</f>
        <v>#N/A</v>
      </c>
      <c r="BY20" s="75" t="e">
        <f>VLOOKUP($A$20,データベース!$A$63:$DX$67,BY13,FALSE)</f>
        <v>#N/A</v>
      </c>
      <c r="BZ20" s="75" t="e">
        <f>VLOOKUP($A$20,データベース!$A$63:$DX$67,BZ13,FALSE)</f>
        <v>#N/A</v>
      </c>
      <c r="CA20" s="75" t="e">
        <f>VLOOKUP($A$20,データベース!$A$63:$DX$67,CA13,FALSE)</f>
        <v>#N/A</v>
      </c>
      <c r="CB20" s="76" t="e">
        <f>VLOOKUP($A$20,データベース!$A$63:$DX$67,CB13,FALSE)</f>
        <v>#N/A</v>
      </c>
      <c r="CC20" s="77" t="e">
        <f>VLOOKUP($A$20,データベース!$A$63:$DX$67,CC13,FALSE)</f>
        <v>#N/A</v>
      </c>
      <c r="CD20" s="75" t="e">
        <f>VLOOKUP($A$20,データベース!$A$63:$DX$67,CD13,FALSE)</f>
        <v>#N/A</v>
      </c>
      <c r="CE20" s="75" t="e">
        <f>VLOOKUP($A$20,データベース!$A$63:$DX$67,CE13,FALSE)</f>
        <v>#N/A</v>
      </c>
      <c r="CF20" s="75" t="e">
        <f>VLOOKUP($A$20,データベース!$A$63:$DX$67,CF13,FALSE)</f>
        <v>#N/A</v>
      </c>
      <c r="CG20" s="75" t="e">
        <f>VLOOKUP($A$20,データベース!$A$63:$DX$67,CG13,FALSE)</f>
        <v>#N/A</v>
      </c>
      <c r="CH20" s="76" t="e">
        <f>VLOOKUP($A$20,データベース!$A$63:$DX$67,CH13,FALSE)</f>
        <v>#N/A</v>
      </c>
      <c r="CI20" s="77" t="e">
        <f>VLOOKUP($A$20,データベース!$A$63:$DX$67,CI13,FALSE)</f>
        <v>#N/A</v>
      </c>
      <c r="CJ20" s="75" t="e">
        <f>VLOOKUP($A$20,データベース!$A$63:$DX$67,CJ13,FALSE)</f>
        <v>#N/A</v>
      </c>
      <c r="CK20" s="75" t="e">
        <f>VLOOKUP($A$20,データベース!$A$63:$DX$67,CK13,FALSE)</f>
        <v>#N/A</v>
      </c>
      <c r="CL20" s="75" t="e">
        <f>VLOOKUP($A$20,データベース!$A$63:$DX$67,CL13,FALSE)</f>
        <v>#N/A</v>
      </c>
      <c r="CM20" s="75" t="e">
        <f>VLOOKUP($A$20,データベース!$A$63:$DX$67,CM13,FALSE)</f>
        <v>#N/A</v>
      </c>
      <c r="CN20" s="76" t="e">
        <f>VLOOKUP($A$20,データベース!$A$63:$DX$67,CN13,FALSE)</f>
        <v>#N/A</v>
      </c>
      <c r="CO20" s="77" t="e">
        <f>VLOOKUP($A$20,データベース!$A$63:$DX$67,CO13,FALSE)</f>
        <v>#N/A</v>
      </c>
      <c r="CP20" s="75" t="e">
        <f>VLOOKUP($A$20,データベース!$A$63:$DX$67,CP13,FALSE)</f>
        <v>#N/A</v>
      </c>
      <c r="CQ20" s="75" t="e">
        <f>VLOOKUP($A$20,データベース!$A$63:$DX$67,CQ13,FALSE)</f>
        <v>#N/A</v>
      </c>
      <c r="CR20" s="75" t="e">
        <f>VLOOKUP($A$20,データベース!$A$63:$DX$67,CR13,FALSE)</f>
        <v>#N/A</v>
      </c>
      <c r="CS20" s="75" t="e">
        <f>VLOOKUP($A$20,データベース!$A$63:$DX$67,CS13,FALSE)</f>
        <v>#N/A</v>
      </c>
      <c r="CT20" s="76" t="e">
        <f>VLOOKUP($A$20,データベース!$A$63:$DX$67,CT13,FALSE)</f>
        <v>#N/A</v>
      </c>
      <c r="CU20" s="77" t="e">
        <f>VLOOKUP($A$20,データベース!$A$63:$DX$67,CU13,FALSE)</f>
        <v>#N/A</v>
      </c>
      <c r="CV20" s="75" t="e">
        <f>VLOOKUP($A$20,データベース!$A$63:$DX$67,CV13,FALSE)</f>
        <v>#N/A</v>
      </c>
      <c r="CW20" s="75" t="e">
        <f>VLOOKUP($A$20,データベース!$A$63:$DX$67,CW13,FALSE)</f>
        <v>#N/A</v>
      </c>
      <c r="CX20" s="75" t="e">
        <f>VLOOKUP($A$20,データベース!$A$63:$DX$67,CX13,FALSE)</f>
        <v>#N/A</v>
      </c>
      <c r="CY20" s="75" t="e">
        <f>VLOOKUP($A$20,データベース!$A$63:$DX$67,CY13,FALSE)</f>
        <v>#N/A</v>
      </c>
      <c r="CZ20" s="76" t="e">
        <f>VLOOKUP($A$20,データベース!$A$63:$DX$67,CZ13,FALSE)</f>
        <v>#N/A</v>
      </c>
      <c r="DA20" s="77" t="e">
        <f>VLOOKUP($A$20,データベース!$A$63:$DX$67,DA13,FALSE)</f>
        <v>#N/A</v>
      </c>
      <c r="DB20" s="75" t="e">
        <f>VLOOKUP($A$20,データベース!$A$63:$DX$67,DB13,FALSE)</f>
        <v>#N/A</v>
      </c>
      <c r="DC20" s="75" t="e">
        <f>VLOOKUP($A$20,データベース!$A$63:$DX$67,DC13,FALSE)</f>
        <v>#N/A</v>
      </c>
      <c r="DD20" s="75" t="e">
        <f>VLOOKUP($A$20,データベース!$A$63:$DX$67,DD13,FALSE)</f>
        <v>#N/A</v>
      </c>
      <c r="DE20" s="75" t="e">
        <f>VLOOKUP($A$20,データベース!$A$63:$DX$67,DE13,FALSE)</f>
        <v>#N/A</v>
      </c>
      <c r="DF20" s="76" t="e">
        <f>VLOOKUP($A$20,データベース!$A$63:$DX$67,DF13,FALSE)</f>
        <v>#N/A</v>
      </c>
      <c r="DG20" s="77" t="e">
        <f>VLOOKUP($A$20,データベース!$A$63:$DX$67,DG13,FALSE)</f>
        <v>#N/A</v>
      </c>
      <c r="DH20" s="75" t="e">
        <f>VLOOKUP($A$20,データベース!$A$63:$DX$67,DH13,FALSE)</f>
        <v>#N/A</v>
      </c>
      <c r="DI20" s="75" t="e">
        <f>VLOOKUP($A$20,データベース!$A$63:$DX$67,DI13,FALSE)</f>
        <v>#N/A</v>
      </c>
      <c r="DJ20" s="75" t="e">
        <f>VLOOKUP($A$20,データベース!$A$63:$DX$67,DJ13,FALSE)</f>
        <v>#N/A</v>
      </c>
      <c r="DK20" s="75" t="e">
        <f>VLOOKUP($A$20,データベース!$A$63:$DX$67,DK13,FALSE)</f>
        <v>#N/A</v>
      </c>
      <c r="DL20" s="76" t="e">
        <f>VLOOKUP($A$20,データベース!$A$63:$DX$67,DL13,FALSE)</f>
        <v>#N/A</v>
      </c>
      <c r="DM20" s="77" t="e">
        <f>VLOOKUP($A$20,データベース!$A$63:$DX$67,DM13,FALSE)</f>
        <v>#N/A</v>
      </c>
      <c r="DN20" s="75" t="e">
        <f>VLOOKUP($A$20,データベース!$A$63:$DX$67,DN13,FALSE)</f>
        <v>#N/A</v>
      </c>
      <c r="DO20" s="75" t="e">
        <f>VLOOKUP($A$20,データベース!$A$63:$DX$67,DO13,FALSE)</f>
        <v>#N/A</v>
      </c>
      <c r="DP20" s="75" t="e">
        <f>VLOOKUP($A$20,データベース!$A$63:$DX$67,DP13,FALSE)</f>
        <v>#N/A</v>
      </c>
      <c r="DQ20" s="75" t="e">
        <f>VLOOKUP($A$20,データベース!$A$63:$DX$67,DQ13,FALSE)</f>
        <v>#N/A</v>
      </c>
      <c r="DR20" s="76" t="e">
        <f>VLOOKUP($A$20,データベース!$A$63:$DX$67,DR13,FALSE)</f>
        <v>#N/A</v>
      </c>
      <c r="DS20" s="77" t="e">
        <f>VLOOKUP($A$20,データベース!$A$63:$DX$67,DS13,FALSE)</f>
        <v>#N/A</v>
      </c>
      <c r="DT20" s="75" t="e">
        <f>VLOOKUP($A$20,データベース!$A$63:$DX$67,DT13,FALSE)</f>
        <v>#N/A</v>
      </c>
      <c r="DU20" s="75" t="e">
        <f>VLOOKUP($A$20,データベース!$A$63:$DX$67,DU13,FALSE)</f>
        <v>#N/A</v>
      </c>
      <c r="DV20" s="75" t="e">
        <f>VLOOKUP($A$20,データベース!$A$63:$DX$67,DV13,FALSE)</f>
        <v>#N/A</v>
      </c>
      <c r="DW20" s="75" t="e">
        <f>VLOOKUP($A$20,データベース!$A$63:$DX$67,DW13,FALSE)</f>
        <v>#N/A</v>
      </c>
      <c r="DX20" s="76" t="e">
        <f>VLOOKUP($A$20,データベース!$A$63:$DX$67,DX13,FALSE)</f>
        <v>#N/A</v>
      </c>
    </row>
    <row r="21" spans="1:128" s="3" customFormat="1" ht="15.5" thickBot="1">
      <c r="A21" s="83"/>
      <c r="B21" s="82" t="s">
        <v>117</v>
      </c>
      <c r="C21" s="80"/>
      <c r="D21" s="81"/>
      <c r="E21" s="81"/>
      <c r="F21" s="81"/>
      <c r="G21" s="81"/>
      <c r="H21" s="82" t="str">
        <f>IF(H14="***","***",IF(H14*100&gt;=C20,C15,IF(H14*100&gt;=D20,D15,IF(H14*100&gt;=E20,E15,IF(H14*100&gt;=F20,F15,IF(H14*100&gt;=G20,G15,H15))))))</f>
        <v>***</v>
      </c>
      <c r="I21" s="80"/>
      <c r="J21" s="81"/>
      <c r="K21" s="81"/>
      <c r="L21" s="81"/>
      <c r="M21" s="81"/>
      <c r="N21" s="82" t="str">
        <f>IF(N14="***","***",IF(N14*100&gt;=I20,I15,IF(N14*100&gt;=J20,J15,IF(N14*100&gt;=K20,K15,IF(N14*100&gt;=L20,L15,IF(N14*100&gt;=M20,M15,N15))))))</f>
        <v>***</v>
      </c>
      <c r="O21" s="80"/>
      <c r="P21" s="81"/>
      <c r="Q21" s="81"/>
      <c r="R21" s="81"/>
      <c r="S21" s="81"/>
      <c r="T21" s="82" t="str">
        <f>IF(T14="***","***",IF(T14*100&gt;=O20,O15,IF(T14*100&gt;=P20,P15,IF(T14*100&gt;=Q20,Q15,IF(T14*100&gt;=R20,R15,IF(T14*100&gt;=S20,S15,T15))))))</f>
        <v>***</v>
      </c>
      <c r="U21" s="80"/>
      <c r="V21" s="81"/>
      <c r="W21" s="81"/>
      <c r="X21" s="81"/>
      <c r="Y21" s="81"/>
      <c r="Z21" s="82" t="str">
        <f>IF(Z14="***","***",IF(Z14*100&gt;=U20,U15,IF(Z14*100&gt;=V20,V15,IF(Z14*100&gt;=W20,W15,IF(Z14*100&gt;=X20,X15,IF(Z14*100&gt;=Y20,Y15,Z15))))))</f>
        <v>***</v>
      </c>
      <c r="AA21" s="80"/>
      <c r="AB21" s="81"/>
      <c r="AC21" s="81"/>
      <c r="AD21" s="81"/>
      <c r="AE21" s="81"/>
      <c r="AF21" s="82" t="str">
        <f>IF(AF14="***","***",IF(AF14*100&gt;=AA20,AA15,IF(AF14*100&gt;=AB20,AB15,IF(AF14*100&gt;=AC20,AC15,IF(AF14*100&gt;=AD20,AD15,IF(AF14*100&gt;=AE20,AE15,AF15))))))</f>
        <v>***</v>
      </c>
      <c r="AG21" s="80"/>
      <c r="AH21" s="81"/>
      <c r="AI21" s="81"/>
      <c r="AJ21" s="81"/>
      <c r="AK21" s="81"/>
      <c r="AL21" s="82" t="str">
        <f>IF(AL14="***","***",IF(AL14*100&gt;=AG20,AG15,IF(AL14*100&gt;=AH20,AH15,IF(AL14*100&gt;=AI20,AI15,IF(AL14*100&gt;=AJ20,AJ15,IF(AL14*100&gt;=AK20,AK15,AL15))))))</f>
        <v>***</v>
      </c>
      <c r="AM21" s="80"/>
      <c r="AN21" s="81"/>
      <c r="AO21" s="81"/>
      <c r="AP21" s="81"/>
      <c r="AQ21" s="81"/>
      <c r="AR21" s="82" t="str">
        <f>IF(AR14="***","***",IF(AR14*100&gt;=AM20,AM15,IF(AR14*100&gt;=AN20,AN15,IF(AR14*100&gt;=AO20,AO15,IF(AR14*100&gt;=AP20,AP15,IF(AR14*100&gt;=AQ20,AQ15,AR15))))))</f>
        <v>***</v>
      </c>
      <c r="AS21" s="80"/>
      <c r="AT21" s="81"/>
      <c r="AU21" s="81"/>
      <c r="AV21" s="81"/>
      <c r="AW21" s="81"/>
      <c r="AX21" s="82" t="str">
        <f>IF(AX14="***","***",IF(AX14*100&gt;=AS20,AS15,IF(AX14*100&gt;=AT20,AT15,IF(AX14*100&gt;=AU20,AU15,IF(AX14*100&gt;=AV20,AV15,IF(AX14*100&gt;=AW20,AW15,AX15))))))</f>
        <v>***</v>
      </c>
      <c r="AY21" s="80"/>
      <c r="AZ21" s="81"/>
      <c r="BA21" s="81"/>
      <c r="BB21" s="81"/>
      <c r="BC21" s="81"/>
      <c r="BD21" s="82" t="str">
        <f>IF(BD14="***","***",IF(BD14*100&gt;=AY20,AY15,IF(BD14*100&gt;=AZ20,AZ15,IF(BD14*100&gt;=BA20,BA15,IF(BD14*100&gt;=BB20,BB15,IF(BD14*100&gt;=BC20,BC15,BD15))))))</f>
        <v>***</v>
      </c>
      <c r="BE21" s="80"/>
      <c r="BF21" s="81"/>
      <c r="BG21" s="81"/>
      <c r="BH21" s="81"/>
      <c r="BI21" s="81"/>
      <c r="BJ21" s="82" t="str">
        <f>IF(BJ14="***","***",IF(BJ14*100&gt;=BE20,BE15,IF(BJ14*100&gt;=BF20,BF15,IF(BJ14*100&gt;=BG20,BG15,IF(BJ14*100&gt;=BH20,BH15,IF(BJ14*100&gt;=BI20,BI15,BJ15))))))</f>
        <v>***</v>
      </c>
      <c r="BK21" s="80"/>
      <c r="BL21" s="81"/>
      <c r="BM21" s="81"/>
      <c r="BN21" s="81"/>
      <c r="BO21" s="81"/>
      <c r="BP21" s="82" t="str">
        <f>IF(BP14="***","***",IF(BP14*100&gt;=BK20,BK15,IF(BP14*100&gt;=BL20,BL15,IF(BP14*100&gt;=BM20,BM15,IF(BP14*100&gt;=BN20,BN15,IF(BP14*100&gt;=BO20,BO15,BP15))))))</f>
        <v>***</v>
      </c>
      <c r="BQ21" s="80"/>
      <c r="BR21" s="81"/>
      <c r="BS21" s="81"/>
      <c r="BT21" s="81"/>
      <c r="BU21" s="81"/>
      <c r="BV21" s="82" t="str">
        <f>IF(BV14="***","***",IF(BV14*100&gt;=BQ20,BQ15,IF(BV14*100&gt;=BR20,BR15,IF(BV14*100&gt;=BS20,BS15,IF(BV14*100&gt;=BT20,BT15,IF(BV14*100&gt;=BU20,BU15,BV15))))))</f>
        <v>***</v>
      </c>
      <c r="BW21" s="80"/>
      <c r="BX21" s="81"/>
      <c r="BY21" s="81"/>
      <c r="BZ21" s="81"/>
      <c r="CA21" s="81"/>
      <c r="CB21" s="82" t="str">
        <f>IF(CB14="***","***",IF(CB14*100&gt;=BW20,BW15,IF(CB14*100&gt;=BX20,BX15,IF(CB14*100&gt;=BY20,BY15,IF(CB14*100&gt;=BZ20,BZ15,IF(CB14*100&gt;=CA20,CA15,CB15))))))</f>
        <v>***</v>
      </c>
      <c r="CC21" s="80"/>
      <c r="CD21" s="81"/>
      <c r="CE21" s="81"/>
      <c r="CF21" s="81"/>
      <c r="CG21" s="81"/>
      <c r="CH21" s="82" t="str">
        <f>IF(CH14="***","***",IF(CH14*100&gt;=CC20,CC15,IF(CH14*100&gt;=CD20,CD15,IF(CH14*100&gt;=CE20,CE15,IF(CH14*100&gt;=CF20,CF15,IF(CH14*100&gt;=CG20,CG15,CH15))))))</f>
        <v>***</v>
      </c>
      <c r="CI21" s="80"/>
      <c r="CJ21" s="81"/>
      <c r="CK21" s="81"/>
      <c r="CL21" s="81"/>
      <c r="CM21" s="81"/>
      <c r="CN21" s="82" t="str">
        <f>IF(CN14="***","***",IF(CN14*100&gt;=CI20,CI15,IF(CN14*100&gt;=CJ20,CJ15,IF(CN14*100&gt;=CK20,CK15,IF(CN14*100&gt;=CL20,CL15,IF(CN14*100&gt;=CM20,CM15,CN15))))))</f>
        <v>***</v>
      </c>
      <c r="CO21" s="80"/>
      <c r="CP21" s="81"/>
      <c r="CQ21" s="81"/>
      <c r="CR21" s="81"/>
      <c r="CS21" s="81"/>
      <c r="CT21" s="82" t="str">
        <f>IF(CT14="***","***",IF(CT14*100&gt;=CO20,CO15,IF(CT14*100&gt;=CP20,CP15,IF(CT14*100&gt;=CQ20,CQ15,IF(CT14*100&gt;=CR20,CR15,IF(CT14*100&gt;=CS20,CS15,CT15))))))</f>
        <v>***</v>
      </c>
      <c r="CU21" s="80"/>
      <c r="CV21" s="81"/>
      <c r="CW21" s="81"/>
      <c r="CX21" s="81"/>
      <c r="CY21" s="81"/>
      <c r="CZ21" s="82" t="str">
        <f>IF(CZ14="***","***",IF(CZ14*100&gt;=CU20,CU15,IF(CZ14*100&gt;=CV20,CV15,IF(CZ14*100&gt;=CW20,CW15,IF(CZ14*100&gt;=CX20,CX15,IF(CZ14*100&gt;=CY20,CY15,CZ15))))))</f>
        <v>***</v>
      </c>
      <c r="DA21" s="80"/>
      <c r="DB21" s="81"/>
      <c r="DC21" s="81"/>
      <c r="DD21" s="81"/>
      <c r="DE21" s="81"/>
      <c r="DF21" s="82" t="str">
        <f>IF(DF14="***","***",IF(DF14*100&gt;=DA20,DA15,IF(DF14*100&gt;=DB20,DB15,IF(DF14*100&gt;=DC20,DC15,IF(DF14*100&gt;=DD20,DD15,IF(DF14*100&gt;=DE20,DE15,DF15))))))</f>
        <v>***</v>
      </c>
      <c r="DG21" s="80"/>
      <c r="DH21" s="81"/>
      <c r="DI21" s="81"/>
      <c r="DJ21" s="81"/>
      <c r="DK21" s="81"/>
      <c r="DL21" s="82" t="str">
        <f>IF(DL14="***","***",IF(DL14*100&gt;=DG20,DG15,IF(DL14*100&gt;=DH20,DH15,IF(DL14*100&gt;=DI20,DI15,IF(DL14*100&gt;=DJ20,DJ15,IF(DL14*100&gt;=DK20,DK15,DL15))))))</f>
        <v>***</v>
      </c>
      <c r="DM21" s="80"/>
      <c r="DN21" s="81"/>
      <c r="DO21" s="81"/>
      <c r="DP21" s="81"/>
      <c r="DQ21" s="81"/>
      <c r="DR21" s="82" t="str">
        <f>IF(DR14="***","***",IF(DR14*100&gt;=DM20,DM15,IF(DR14*100&gt;=DN20,DN15,IF(DR14*100&gt;=DO20,DO15,IF(DR14*100&gt;=DP20,DP15,IF(DR14*100&gt;=DQ20,DQ15,DR15))))))</f>
        <v>***</v>
      </c>
      <c r="DS21" s="80"/>
      <c r="DT21" s="81"/>
      <c r="DU21" s="81"/>
      <c r="DV21" s="81"/>
      <c r="DW21" s="81"/>
      <c r="DX21" s="82" t="str">
        <f>IF(DX14="***","***",IF(DX14*100&gt;=DS20,DS15,IF(DX14*100&gt;=DT20,DT15,IF(DX14*100&gt;=DU20,DU15,IF(DX14*100&gt;=DV20,DV15,IF(DX14*100&gt;=DW20,DW15,DX15))))))</f>
        <v>***</v>
      </c>
    </row>
  </sheetData>
  <mergeCells count="4">
    <mergeCell ref="A6:B6"/>
    <mergeCell ref="A7:B7"/>
    <mergeCell ref="A15:B15"/>
    <mergeCell ref="A16:B1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X33"/>
  <sheetViews>
    <sheetView topLeftCell="Y1" zoomScaleNormal="100" workbookViewId="0">
      <selection activeCell="AQ3" sqref="AQ3:AQ7"/>
    </sheetView>
  </sheetViews>
  <sheetFormatPr defaultColWidth="9" defaultRowHeight="16.5"/>
  <cols>
    <col min="1" max="1" width="4.08203125" style="49" customWidth="1"/>
    <col min="2" max="6" width="9" style="49"/>
    <col min="7" max="7" width="11.83203125" style="49" customWidth="1"/>
    <col min="8" max="8" width="9" style="49"/>
    <col min="9" max="9" width="2.5" style="49" customWidth="1"/>
    <col min="10" max="20" width="9" style="49"/>
    <col min="21" max="21" width="1.83203125" style="49" customWidth="1"/>
    <col min="22" max="22" width="4.08203125" style="49" customWidth="1"/>
    <col min="23" max="29" width="9" style="49"/>
    <col min="30" max="30" width="2.5" style="49" customWidth="1"/>
    <col min="31" max="39" width="9" style="49"/>
    <col min="40" max="40" width="2.5" style="49" customWidth="1"/>
    <col min="41" max="41" width="16.5" style="49" bestFit="1" customWidth="1"/>
    <col min="42" max="16384" width="9" style="49"/>
  </cols>
  <sheetData>
    <row r="1" spans="1:50" ht="17" thickBot="1"/>
    <row r="2" spans="1:50" ht="66.5" thickBot="1">
      <c r="B2" s="406" t="s">
        <v>43</v>
      </c>
      <c r="C2" s="407"/>
      <c r="D2" s="407"/>
      <c r="E2" s="408"/>
      <c r="F2" s="48" t="s">
        <v>107</v>
      </c>
      <c r="G2" s="48" t="s">
        <v>108</v>
      </c>
      <c r="H2" s="85" t="s">
        <v>151</v>
      </c>
      <c r="J2" s="85" t="s">
        <v>163</v>
      </c>
      <c r="K2" s="48" t="s">
        <v>165</v>
      </c>
      <c r="L2" s="48" t="s">
        <v>164</v>
      </c>
      <c r="M2" s="92" t="s">
        <v>155</v>
      </c>
      <c r="N2" s="92" t="s">
        <v>156</v>
      </c>
      <c r="O2" s="49" t="s">
        <v>162</v>
      </c>
      <c r="P2" s="49" t="s">
        <v>166</v>
      </c>
      <c r="W2" s="406" t="s">
        <v>43</v>
      </c>
      <c r="X2" s="407"/>
      <c r="Y2" s="407"/>
      <c r="Z2" s="408"/>
      <c r="AA2" s="48" t="s">
        <v>171</v>
      </c>
      <c r="AB2" s="48" t="s">
        <v>172</v>
      </c>
      <c r="AC2" s="85" t="s">
        <v>62</v>
      </c>
      <c r="AE2" s="85" t="s">
        <v>163</v>
      </c>
      <c r="AF2" s="92" t="s">
        <v>155</v>
      </c>
      <c r="AG2" s="92" t="s">
        <v>156</v>
      </c>
      <c r="AH2" s="49" t="s">
        <v>162</v>
      </c>
      <c r="AI2" s="49" t="s">
        <v>166</v>
      </c>
      <c r="AO2" s="92" t="s">
        <v>189</v>
      </c>
      <c r="AP2" s="92" t="s">
        <v>188</v>
      </c>
      <c r="AQ2" s="92" t="s">
        <v>365</v>
      </c>
      <c r="AT2" s="186" t="s">
        <v>376</v>
      </c>
      <c r="AV2" s="49" t="s">
        <v>377</v>
      </c>
    </row>
    <row r="3" spans="1:50">
      <c r="A3" s="132" t="str">
        <f>IF(H3="***","",COUNTIF($H$3:H3,H3)&amp;H3)</f>
        <v>1－</v>
      </c>
      <c r="B3" s="409" t="s">
        <v>7</v>
      </c>
      <c r="C3" s="410"/>
      <c r="D3" s="410"/>
      <c r="E3" s="411"/>
      <c r="F3" s="63">
        <f>入力シート!F17</f>
        <v>0</v>
      </c>
      <c r="G3" s="63" t="e">
        <f>F3/入力シート!$D$8*1000</f>
        <v>#DIV/0!</v>
      </c>
      <c r="H3" s="86" t="str">
        <f>評価用データ!H10</f>
        <v>－</v>
      </c>
      <c r="J3" s="86" t="e">
        <f>IF(H3="***","***",VLOOKUP(H3,マスタ!$BA$2:$BB$7,2,FALSE))</f>
        <v>#N/A</v>
      </c>
      <c r="K3" s="96" t="e">
        <f>IF(J3="***","***",HLOOKUP(J3,評価用データ!C6:H9,4,FALSE))</f>
        <v>#N/A</v>
      </c>
      <c r="L3" s="96" t="str">
        <f>IFERROR(K3*入力シート!$D$8/1000,"***")</f>
        <v>***</v>
      </c>
      <c r="M3" s="49" t="str">
        <f>IF(H3="S",B3,"")</f>
        <v/>
      </c>
      <c r="N3" s="49" t="str">
        <f t="shared" ref="N3:N18" si="0">IF(H3="A",B3,"")</f>
        <v/>
      </c>
      <c r="O3" s="49" t="str">
        <f>IF(H3="E",B3,"")</f>
        <v/>
      </c>
      <c r="P3" s="49" t="str">
        <f>IF(H3="D",B3,"")</f>
        <v/>
      </c>
      <c r="V3" s="49" t="str">
        <f>IF(AC3="***","",COUNTIF($AC$3:AC3,AC3)&amp;AC3)</f>
        <v/>
      </c>
      <c r="W3" s="409" t="s">
        <v>7</v>
      </c>
      <c r="X3" s="410"/>
      <c r="Y3" s="410"/>
      <c r="Z3" s="411"/>
      <c r="AA3" s="63">
        <f>入力シート!H17</f>
        <v>0</v>
      </c>
      <c r="AB3" s="101" t="str">
        <f>IFERROR(ROUND(AA3/F3,3),"***")</f>
        <v>***</v>
      </c>
      <c r="AC3" s="86" t="str">
        <f>評価用データ!H21</f>
        <v>***</v>
      </c>
      <c r="AE3" s="86" t="str">
        <f>IF(AC3="***","***",VLOOKUP(AC3,マスタ!$BA$2:$BB$7,2,FALSE))</f>
        <v>***</v>
      </c>
      <c r="AF3" s="49" t="str">
        <f t="shared" ref="AF3:AF16" si="1">IF(AC3="S",B3,"")</f>
        <v/>
      </c>
      <c r="AG3" s="49" t="str">
        <f t="shared" ref="AG3:AG16" si="2">IF(AC3="A",B3,"")</f>
        <v/>
      </c>
      <c r="AH3" s="49" t="str">
        <f t="shared" ref="AH3:AH16" si="3">IF(AC3="E",B3,"")</f>
        <v/>
      </c>
      <c r="AI3" s="49" t="str">
        <f t="shared" ref="AI3:AI16" si="4">IF(AC3="D",B3,"")</f>
        <v/>
      </c>
      <c r="AO3" s="92" t="s">
        <v>305</v>
      </c>
      <c r="AP3" s="92" t="str">
        <f>IF(AND(入力シート!H44="",入力シート!H45="",入力シート!H46="",入力シート!H47="",入力シート!H48="",入力シート!H49=""),"-",SUM(入力シート!K44:K49))</f>
        <v>-</v>
      </c>
      <c r="AQ3" s="92" t="str">
        <f>IF(AP3="-","-",AP3/2)</f>
        <v>-</v>
      </c>
      <c r="AR3" s="92" t="e">
        <f>VLOOKUP(AQ3,マスタ!$AH$3:$AI$8,2,FALSE)</f>
        <v>#N/A</v>
      </c>
      <c r="AT3" s="49">
        <v>6</v>
      </c>
      <c r="AV3" s="49" t="s">
        <v>51</v>
      </c>
      <c r="AW3" s="49" t="s">
        <v>378</v>
      </c>
      <c r="AX3" s="49">
        <f>ROUND(AT8*0.9,0)</f>
        <v>27</v>
      </c>
    </row>
    <row r="4" spans="1:50" ht="33">
      <c r="A4" s="132" t="str">
        <f>IF(H4="***","",COUNTIF($H$3:H4,H4)&amp;H4)</f>
        <v>2－</v>
      </c>
      <c r="B4" s="217" t="s">
        <v>8</v>
      </c>
      <c r="C4" s="218"/>
      <c r="D4" s="218"/>
      <c r="E4" s="219"/>
      <c r="F4" s="64">
        <f>入力シート!F18</f>
        <v>0</v>
      </c>
      <c r="G4" s="64" t="e">
        <f>F4/入力シート!$D$8*1000</f>
        <v>#DIV/0!</v>
      </c>
      <c r="H4" s="87" t="str">
        <f>評価用データ!N10</f>
        <v>－</v>
      </c>
      <c r="J4" s="87" t="e">
        <f>IF(H4="***","***",VLOOKUP(H4,マスタ!$BA$2:$BB$7,2,FALSE))</f>
        <v>#N/A</v>
      </c>
      <c r="K4" s="97" t="e">
        <f>IF(J4="***","***",HLOOKUP(J4,評価用データ!I6:N9,4,FALSE))</f>
        <v>#N/A</v>
      </c>
      <c r="L4" s="97" t="str">
        <f>IFERROR(K4*入力シート!$D$8/1000,"***")</f>
        <v>***</v>
      </c>
      <c r="M4" s="49" t="str">
        <f t="shared" ref="M4:M18" si="5">IF(H4="S",B4,"")</f>
        <v/>
      </c>
      <c r="N4" s="49" t="str">
        <f t="shared" si="0"/>
        <v/>
      </c>
      <c r="O4" s="49" t="str">
        <f t="shared" ref="O4:O18" si="6">IF(H4="E",B4,"")</f>
        <v/>
      </c>
      <c r="P4" s="49" t="str">
        <f t="shared" ref="P4:P18" si="7">IF(H4="D",B4,"")</f>
        <v/>
      </c>
      <c r="V4" s="49" t="str">
        <f>IF(AC4="***","",COUNTIF($AC$3:AC4,AC4)&amp;AC4)</f>
        <v/>
      </c>
      <c r="W4" s="217" t="s">
        <v>8</v>
      </c>
      <c r="X4" s="218"/>
      <c r="Y4" s="218"/>
      <c r="Z4" s="219"/>
      <c r="AA4" s="64">
        <f>入力シート!H18</f>
        <v>0</v>
      </c>
      <c r="AB4" s="102" t="str">
        <f>IFERROR(ROUND(AA4/F4,3),"***")</f>
        <v>***</v>
      </c>
      <c r="AC4" s="87" t="str">
        <f>評価用データ!N21</f>
        <v>***</v>
      </c>
      <c r="AE4" s="87" t="str">
        <f>IF(AC4="***","***",VLOOKUP(AC4,マスタ!$BA$2:$BB$7,2,FALSE))</f>
        <v>***</v>
      </c>
      <c r="AF4" s="49" t="str">
        <f t="shared" si="1"/>
        <v/>
      </c>
      <c r="AG4" s="49" t="str">
        <f t="shared" si="2"/>
        <v/>
      </c>
      <c r="AH4" s="49" t="str">
        <f t="shared" si="3"/>
        <v/>
      </c>
      <c r="AI4" s="49" t="str">
        <f t="shared" si="4"/>
        <v/>
      </c>
      <c r="AO4" s="153" t="s">
        <v>307</v>
      </c>
      <c r="AP4" s="92" t="str">
        <f>IF(AND(入力シート!H51="",入力シート!H52="",入力シート!H53="",入力シート!H54="",入力シート!H55="",入力シート!H56=""),"-",SUM(入力シート!K51:K56))</f>
        <v>-</v>
      </c>
      <c r="AQ4" s="92" t="str">
        <f>IF(AP4="-","-",AP4/2)</f>
        <v>-</v>
      </c>
      <c r="AR4" s="92" t="e">
        <f>VLOOKUP(AQ4,マスタ!$AH$3:$AI$8,2,FALSE)</f>
        <v>#N/A</v>
      </c>
      <c r="AT4" s="49">
        <f>IF(入力シート!L41="アリ",6,4)</f>
        <v>4</v>
      </c>
      <c r="AV4" s="49" t="s">
        <v>52</v>
      </c>
      <c r="AW4" s="49" t="s">
        <v>379</v>
      </c>
      <c r="AX4" s="49">
        <f>ROUND(AT8*0.7,0)</f>
        <v>21</v>
      </c>
    </row>
    <row r="5" spans="1:50" ht="33">
      <c r="A5" s="132" t="str">
        <f>IF(H5="***","",COUNTIF($H$3:H5,H5)&amp;H5)</f>
        <v>3－</v>
      </c>
      <c r="B5" s="217" t="s">
        <v>9</v>
      </c>
      <c r="C5" s="218"/>
      <c r="D5" s="218"/>
      <c r="E5" s="219"/>
      <c r="F5" s="64">
        <f>入力シート!F19</f>
        <v>0</v>
      </c>
      <c r="G5" s="64" t="e">
        <f>F5/入力シート!$D$8*1000</f>
        <v>#DIV/0!</v>
      </c>
      <c r="H5" s="87" t="str">
        <f>評価用データ!T10</f>
        <v>－</v>
      </c>
      <c r="J5" s="87" t="e">
        <f>IF(H5="***","***",VLOOKUP(H5,マスタ!$BA$2:$BB$7,2,FALSE))</f>
        <v>#N/A</v>
      </c>
      <c r="K5" s="97" t="e">
        <f>IF(J5="***","***",HLOOKUP(J5,評価用データ!O6:T9,4,FALSE))</f>
        <v>#N/A</v>
      </c>
      <c r="L5" s="97" t="str">
        <f>IFERROR(K5*入力シート!$D$8/1000,"***")</f>
        <v>***</v>
      </c>
      <c r="M5" s="49" t="str">
        <f t="shared" si="5"/>
        <v/>
      </c>
      <c r="N5" s="49" t="str">
        <f t="shared" si="0"/>
        <v/>
      </c>
      <c r="O5" s="49" t="str">
        <f t="shared" si="6"/>
        <v/>
      </c>
      <c r="P5" s="49" t="str">
        <f t="shared" si="7"/>
        <v/>
      </c>
      <c r="V5" s="49" t="str">
        <f>IF(AC5="***","",COUNTIF($AC$3:AC5,AC5)&amp;AC5)</f>
        <v/>
      </c>
      <c r="W5" s="217" t="s">
        <v>9</v>
      </c>
      <c r="X5" s="218"/>
      <c r="Y5" s="218"/>
      <c r="Z5" s="219"/>
      <c r="AA5" s="64">
        <f>入力シート!H19</f>
        <v>0</v>
      </c>
      <c r="AB5" s="102" t="str">
        <f t="shared" ref="AB5:AB22" si="8">IFERROR(ROUND(AA5/F5,3),"***")</f>
        <v>***</v>
      </c>
      <c r="AC5" s="87" t="str">
        <f>評価用データ!T21</f>
        <v>***</v>
      </c>
      <c r="AE5" s="87" t="str">
        <f>IF(AC5="***","***",VLOOKUP(AC5,マスタ!$BA$2:$BB$7,2,FALSE))</f>
        <v>***</v>
      </c>
      <c r="AF5" s="49" t="str">
        <f t="shared" si="1"/>
        <v/>
      </c>
      <c r="AG5" s="49" t="str">
        <f t="shared" si="2"/>
        <v/>
      </c>
      <c r="AH5" s="49" t="str">
        <f t="shared" si="3"/>
        <v/>
      </c>
      <c r="AI5" s="49" t="str">
        <f t="shared" si="4"/>
        <v/>
      </c>
      <c r="AO5" s="153" t="s">
        <v>308</v>
      </c>
      <c r="AP5" s="92" t="str">
        <f>IF(AND(入力シート!H58="",入力シート!H59="",入力シート!H60="",入力シート!H61="",入力シート!H62="",入力シート!H63=""),"-",SUM(入力シート!K58:K63))</f>
        <v>-</v>
      </c>
      <c r="AQ5" s="92" t="str">
        <f t="shared" ref="AQ5:AQ7" si="9">IF(AP5="-","-",AP5/2)</f>
        <v>-</v>
      </c>
      <c r="AR5" s="92" t="e">
        <f>VLOOKUP(AQ5,マスタ!$AH$3:$AI$8,2,FALSE)</f>
        <v>#N/A</v>
      </c>
      <c r="AT5" s="49">
        <v>6</v>
      </c>
      <c r="AV5" s="49" t="s">
        <v>53</v>
      </c>
      <c r="AW5" s="49" t="s">
        <v>380</v>
      </c>
      <c r="AX5" s="49">
        <f>ROUND(AT8*0.5,0)</f>
        <v>15</v>
      </c>
    </row>
    <row r="6" spans="1:50" ht="33">
      <c r="A6" s="132" t="str">
        <f>IF(H6="***","",COUNTIF($H$3:H6,H6)&amp;H6)</f>
        <v>4－</v>
      </c>
      <c r="B6" s="217" t="s">
        <v>10</v>
      </c>
      <c r="C6" s="218"/>
      <c r="D6" s="218"/>
      <c r="E6" s="219"/>
      <c r="F6" s="64">
        <f>入力シート!F20</f>
        <v>0</v>
      </c>
      <c r="G6" s="64" t="e">
        <f>F6/入力シート!$D$8*1000</f>
        <v>#DIV/0!</v>
      </c>
      <c r="H6" s="87" t="str">
        <f>評価用データ!Z10</f>
        <v>－</v>
      </c>
      <c r="J6" s="87" t="e">
        <f>IF(H6="***","***",VLOOKUP(H6,マスタ!$BA$2:$BB$7,2,FALSE))</f>
        <v>#N/A</v>
      </c>
      <c r="K6" s="97" t="e">
        <f>IF(J6="***","***",HLOOKUP(J6,評価用データ!U6:Z9,4,FALSE))</f>
        <v>#N/A</v>
      </c>
      <c r="L6" s="97" t="str">
        <f>IFERROR(K6*入力シート!$D$8/1000,"***")</f>
        <v>***</v>
      </c>
      <c r="M6" s="49" t="str">
        <f t="shared" si="5"/>
        <v/>
      </c>
      <c r="N6" s="49" t="str">
        <f t="shared" si="0"/>
        <v/>
      </c>
      <c r="O6" s="49" t="str">
        <f t="shared" si="6"/>
        <v/>
      </c>
      <c r="P6" s="49" t="str">
        <f t="shared" si="7"/>
        <v/>
      </c>
      <c r="V6" s="49" t="str">
        <f>IF(AC6="***","",COUNTIF($AC$3:AC6,AC6)&amp;AC6)</f>
        <v/>
      </c>
      <c r="W6" s="217" t="s">
        <v>10</v>
      </c>
      <c r="X6" s="218"/>
      <c r="Y6" s="218"/>
      <c r="Z6" s="219"/>
      <c r="AA6" s="64">
        <f>入力シート!H20</f>
        <v>0</v>
      </c>
      <c r="AB6" s="102" t="str">
        <f t="shared" si="8"/>
        <v>***</v>
      </c>
      <c r="AC6" s="87" t="str">
        <f>評価用データ!Z21</f>
        <v>***</v>
      </c>
      <c r="AE6" s="87" t="str">
        <f>IF(AC6="***","***",VLOOKUP(AC6,マスタ!$BA$2:$BB$7,2,FALSE))</f>
        <v>***</v>
      </c>
      <c r="AF6" s="49" t="str">
        <f t="shared" si="1"/>
        <v/>
      </c>
      <c r="AG6" s="49" t="str">
        <f t="shared" si="2"/>
        <v/>
      </c>
      <c r="AH6" s="49" t="str">
        <f t="shared" si="3"/>
        <v/>
      </c>
      <c r="AI6" s="49" t="str">
        <f t="shared" si="4"/>
        <v/>
      </c>
      <c r="AO6" s="153" t="s">
        <v>309</v>
      </c>
      <c r="AP6" s="92" t="str">
        <f>IF(AND(入力シート!H65="",入力シート!H66="",入力シート!H67="",入力シート!H68="",入力シート!H69="",入力シート!H70=""),"-",SUM(入力シート!K65:K70))</f>
        <v>-</v>
      </c>
      <c r="AQ6" s="92" t="str">
        <f t="shared" si="9"/>
        <v>-</v>
      </c>
      <c r="AR6" s="92" t="e">
        <f>VLOOKUP(AQ6,マスタ!$AH$3:$AI$8,2,FALSE)</f>
        <v>#N/A</v>
      </c>
      <c r="AT6" s="49">
        <f>IF(入力シート!L41="アリ",6,5)</f>
        <v>5</v>
      </c>
      <c r="AV6" s="49" t="s">
        <v>54</v>
      </c>
      <c r="AW6" s="49" t="s">
        <v>381</v>
      </c>
      <c r="AX6" s="49">
        <f>ROUND(AT8*0.3,0)</f>
        <v>9</v>
      </c>
    </row>
    <row r="7" spans="1:50">
      <c r="A7" s="132" t="str">
        <f>IF(H7="***","",COUNTIF($H$3:H7,H7)&amp;H7)</f>
        <v>5－</v>
      </c>
      <c r="B7" s="217" t="s">
        <v>11</v>
      </c>
      <c r="C7" s="218"/>
      <c r="D7" s="218"/>
      <c r="E7" s="219"/>
      <c r="F7" s="64">
        <f>入力シート!F21</f>
        <v>0</v>
      </c>
      <c r="G7" s="64" t="e">
        <f>F7/入力シート!$D$8*1000</f>
        <v>#DIV/0!</v>
      </c>
      <c r="H7" s="87" t="str">
        <f>評価用データ!AF10</f>
        <v>－</v>
      </c>
      <c r="J7" s="87" t="e">
        <f>IF(H7="***","***",VLOOKUP(H7,マスタ!$BA$2:$BB$7,2,FALSE))</f>
        <v>#N/A</v>
      </c>
      <c r="K7" s="97" t="e">
        <f>IF(J7="***","***",HLOOKUP(J7,評価用データ!AA6:AF9,4,FALSE))</f>
        <v>#N/A</v>
      </c>
      <c r="L7" s="97" t="str">
        <f>IFERROR(K7*入力シート!$D$8/1000,"***")</f>
        <v>***</v>
      </c>
      <c r="M7" s="49" t="str">
        <f t="shared" si="5"/>
        <v/>
      </c>
      <c r="N7" s="49" t="str">
        <f t="shared" si="0"/>
        <v/>
      </c>
      <c r="O7" s="49" t="str">
        <f t="shared" si="6"/>
        <v/>
      </c>
      <c r="P7" s="49" t="str">
        <f t="shared" si="7"/>
        <v/>
      </c>
      <c r="V7" s="49" t="str">
        <f>IF(AC7="***","",COUNTIF($AC$3:AC7,AC7)&amp;AC7)</f>
        <v/>
      </c>
      <c r="W7" s="217" t="s">
        <v>11</v>
      </c>
      <c r="X7" s="218"/>
      <c r="Y7" s="218"/>
      <c r="Z7" s="219"/>
      <c r="AA7" s="64">
        <f>入力シート!H21</f>
        <v>0</v>
      </c>
      <c r="AB7" s="102" t="str">
        <f t="shared" si="8"/>
        <v>***</v>
      </c>
      <c r="AC7" s="87" t="str">
        <f>評価用データ!AF21</f>
        <v>***</v>
      </c>
      <c r="AE7" s="87" t="str">
        <f>IF(AC7="***","***",VLOOKUP(AC7,マスタ!$BA$2:$BB$7,2,FALSE))</f>
        <v>***</v>
      </c>
      <c r="AF7" s="49" t="str">
        <f t="shared" si="1"/>
        <v/>
      </c>
      <c r="AG7" s="49" t="str">
        <f t="shared" si="2"/>
        <v/>
      </c>
      <c r="AH7" s="49" t="str">
        <f t="shared" si="3"/>
        <v/>
      </c>
      <c r="AI7" s="49" t="str">
        <f t="shared" si="4"/>
        <v/>
      </c>
      <c r="AO7" s="92" t="s">
        <v>306</v>
      </c>
      <c r="AP7" s="92" t="str">
        <f>IF(AND(入力シート!H72="",入力シート!H73="",入力シート!H74="",入力シート!H75="",入力シート!H76="",入力シート!H77=""),"-",SUM(入力シート!K72:K77))</f>
        <v>-</v>
      </c>
      <c r="AQ7" s="92" t="str">
        <f t="shared" si="9"/>
        <v>-</v>
      </c>
      <c r="AR7" s="92" t="e">
        <f>VLOOKUP(AQ7,マスタ!$AH$3:$AI$8,2,FALSE)</f>
        <v>#N/A</v>
      </c>
      <c r="AT7" s="49">
        <v>6</v>
      </c>
      <c r="AV7" s="49" t="s">
        <v>55</v>
      </c>
      <c r="AW7" s="49" t="s">
        <v>382</v>
      </c>
      <c r="AX7" s="49">
        <f>ROUND(AT8*0.1,0)</f>
        <v>3</v>
      </c>
    </row>
    <row r="8" spans="1:50">
      <c r="A8" s="132" t="str">
        <f>IF(H8="***","",COUNTIF($H$3:H8,H8)&amp;H8)</f>
        <v>6－</v>
      </c>
      <c r="B8" s="217" t="s">
        <v>12</v>
      </c>
      <c r="C8" s="218"/>
      <c r="D8" s="218"/>
      <c r="E8" s="219"/>
      <c r="F8" s="64">
        <f>入力シート!F22</f>
        <v>0</v>
      </c>
      <c r="G8" s="64" t="e">
        <f>F8/入力シート!$D$8*1000</f>
        <v>#DIV/0!</v>
      </c>
      <c r="H8" s="87" t="str">
        <f>評価用データ!AL10</f>
        <v>－</v>
      </c>
      <c r="J8" s="87" t="e">
        <f>IF(H8="***","***",VLOOKUP(H8,マスタ!$BA$2:$BB$7,2,FALSE))</f>
        <v>#N/A</v>
      </c>
      <c r="K8" s="97" t="e">
        <f>IF(J8="***","***",HLOOKUP(J8,評価用データ!AG6:AL9,4,FALSE))</f>
        <v>#N/A</v>
      </c>
      <c r="L8" s="97" t="str">
        <f>IFERROR(K8*入力シート!$D$8/1000,"***")</f>
        <v>***</v>
      </c>
      <c r="M8" s="49" t="str">
        <f t="shared" si="5"/>
        <v/>
      </c>
      <c r="N8" s="49" t="str">
        <f t="shared" si="0"/>
        <v/>
      </c>
      <c r="O8" s="49" t="str">
        <f t="shared" si="6"/>
        <v/>
      </c>
      <c r="P8" s="49" t="str">
        <f t="shared" si="7"/>
        <v/>
      </c>
      <c r="V8" s="49" t="str">
        <f>IF(AC8="***","",COUNTIF($AC$3:AC8,AC8)&amp;AC8)</f>
        <v/>
      </c>
      <c r="W8" s="217" t="s">
        <v>12</v>
      </c>
      <c r="X8" s="218"/>
      <c r="Y8" s="218"/>
      <c r="Z8" s="219"/>
      <c r="AA8" s="64">
        <f>入力シート!H22</f>
        <v>0</v>
      </c>
      <c r="AB8" s="102" t="str">
        <f t="shared" si="8"/>
        <v>***</v>
      </c>
      <c r="AC8" s="87" t="str">
        <f>評価用データ!AL21</f>
        <v>***</v>
      </c>
      <c r="AE8" s="87" t="str">
        <f>IF(AC8="***","***",VLOOKUP(AC8,マスタ!$BA$2:$BB$7,2,FALSE))</f>
        <v>***</v>
      </c>
      <c r="AF8" s="49" t="str">
        <f t="shared" si="1"/>
        <v/>
      </c>
      <c r="AG8" s="49" t="str">
        <f t="shared" si="2"/>
        <v/>
      </c>
      <c r="AH8" s="49" t="str">
        <f t="shared" si="3"/>
        <v/>
      </c>
      <c r="AI8" s="49" t="str">
        <f t="shared" si="4"/>
        <v/>
      </c>
      <c r="AP8" s="49">
        <f>SUM(AP3:AP7)</f>
        <v>0</v>
      </c>
      <c r="AQ8" s="49">
        <f>SUM(AQ3:AQ7)</f>
        <v>0</v>
      </c>
      <c r="AR8" s="92" t="e">
        <f>ROUND(SUM(AR3:AR7)/5,0)</f>
        <v>#N/A</v>
      </c>
      <c r="AS8" s="92" t="str">
        <f>IFERROR(VLOOKUP(AR8,マスタ!AI3:AJ8,2,FALSE),"-")</f>
        <v>-</v>
      </c>
      <c r="AT8" s="49">
        <v>30</v>
      </c>
      <c r="AV8" s="49" t="s">
        <v>56</v>
      </c>
      <c r="AW8" s="49" t="s">
        <v>383</v>
      </c>
    </row>
    <row r="9" spans="1:50" ht="17" thickBot="1">
      <c r="A9" s="132" t="str">
        <f>IF(H9="***","",COUNTIF($H$3:H9,H9)&amp;H9)</f>
        <v>7－</v>
      </c>
      <c r="B9" s="217" t="s">
        <v>13</v>
      </c>
      <c r="C9" s="218"/>
      <c r="D9" s="218"/>
      <c r="E9" s="219"/>
      <c r="F9" s="64">
        <f>入力シート!F23</f>
        <v>0</v>
      </c>
      <c r="G9" s="64" t="e">
        <f>F9/入力シート!$D$8*1000</f>
        <v>#DIV/0!</v>
      </c>
      <c r="H9" s="87" t="str">
        <f>評価用データ!AR10</f>
        <v>－</v>
      </c>
      <c r="J9" s="87" t="e">
        <f>IF(H9="***","***",VLOOKUP(H9,マスタ!$BA$2:$BB$7,2,FALSE))</f>
        <v>#N/A</v>
      </c>
      <c r="K9" s="97" t="e">
        <f>IF(J9="***","***",HLOOKUP(J9,評価用データ!AM6:AR9,4,FALSE))</f>
        <v>#N/A</v>
      </c>
      <c r="L9" s="97" t="str">
        <f>IFERROR(K9*入力シート!$D$8/1000,"***")</f>
        <v>***</v>
      </c>
      <c r="M9" s="49" t="str">
        <f>IF(H9="S",B9,"")</f>
        <v/>
      </c>
      <c r="N9" s="49" t="str">
        <f t="shared" si="0"/>
        <v/>
      </c>
      <c r="O9" s="49" t="str">
        <f t="shared" si="6"/>
        <v/>
      </c>
      <c r="P9" s="49" t="str">
        <f t="shared" si="7"/>
        <v/>
      </c>
      <c r="V9" s="154" t="str">
        <f>IF(AC9="***","",IF(AC9=マスタ!L1,COUNTIF($AC$3:AC9,AC9)&amp;AC9,IF(評価結果!AC9=マスタ!M1,COUNTIF($AC$3:AC9,AC9)&amp;AC9,IF(AC9=マスタ!N1,COUNTIF($AC$3:AC9,AC9)&amp;AC9,IF(評価結果!AC9=マスタ!O1,COUNTIF($AC$3:AC9,AC9)&amp;AC9,IF(評価結果!AC9=マスタ!P1,"",IF(AC9=マスタ!Q1,"")))))))</f>
        <v/>
      </c>
      <c r="W9" s="217" t="s">
        <v>13</v>
      </c>
      <c r="X9" s="218"/>
      <c r="Y9" s="218"/>
      <c r="Z9" s="219"/>
      <c r="AA9" s="64">
        <f>入力シート!H23</f>
        <v>0</v>
      </c>
      <c r="AB9" s="102" t="str">
        <f t="shared" si="8"/>
        <v>***</v>
      </c>
      <c r="AC9" s="87" t="str">
        <f>評価用データ!AR21</f>
        <v>***</v>
      </c>
      <c r="AE9" s="87" t="str">
        <f>IF(AC9="***","***",VLOOKUP(AC9,マスタ!$BA$2:$BB$7,2,FALSE))</f>
        <v>***</v>
      </c>
      <c r="AF9" s="49" t="str">
        <f t="shared" si="1"/>
        <v/>
      </c>
      <c r="AG9" s="49" t="str">
        <f t="shared" si="2"/>
        <v/>
      </c>
      <c r="AH9" s="154"/>
      <c r="AI9" s="154"/>
    </row>
    <row r="10" spans="1:50">
      <c r="A10" s="132" t="str">
        <f>IF(H10="***","",COUNTIF($H$3:H10,H10)&amp;H10)</f>
        <v>8－</v>
      </c>
      <c r="B10" s="223" t="s">
        <v>15</v>
      </c>
      <c r="C10" s="224"/>
      <c r="D10" s="224"/>
      <c r="E10" s="225"/>
      <c r="F10" s="63">
        <f>入力シート!F25</f>
        <v>0</v>
      </c>
      <c r="G10" s="63" t="e">
        <f>F10/入力シート!$D$8*1000</f>
        <v>#DIV/0!</v>
      </c>
      <c r="H10" s="86" t="str">
        <f>評価用データ!BD10</f>
        <v>－</v>
      </c>
      <c r="J10" s="86" t="e">
        <f>IF(H10="***","***",VLOOKUP(H10,マスタ!$BA$2:$BB$7,2,FALSE))</f>
        <v>#N/A</v>
      </c>
      <c r="K10" s="96" t="e">
        <f>IF(J10="***","***",HLOOKUP(J10,評価用データ!AY6:BD9,4,FALSE))</f>
        <v>#N/A</v>
      </c>
      <c r="L10" s="96" t="str">
        <f>IFERROR(K10*入力シート!$D$8/1000,"***")</f>
        <v>***</v>
      </c>
      <c r="M10" s="49" t="str">
        <f t="shared" si="5"/>
        <v/>
      </c>
      <c r="N10" s="49" t="str">
        <f t="shared" si="0"/>
        <v/>
      </c>
      <c r="O10" s="49" t="str">
        <f t="shared" si="6"/>
        <v/>
      </c>
      <c r="P10" s="49" t="str">
        <f t="shared" si="7"/>
        <v/>
      </c>
      <c r="V10" s="49" t="str">
        <f>IF(AC10="***","",IF(AC10=マスタ!$L$1,COUNTIF($AC$3:AC10,AC10)&amp;AC10,IF(評価結果!AC10=マスタ!$M$1,COUNTIF($AC$3:AC10,AC10)&amp;AC10,IF(AC10=マスタ!$N$1,COUNTIF($AC$3:AC10,AC10)&amp;AC10,IF(評価結果!AC10=マスタ!$O$1,COUNTIF($AC$3:AC10,AC10)&amp;AC10,IF(評価結果!AC10=マスタ!$P$1,COUNTIF($AC$3:AC10,AC10)-1&amp;AC10,IF(AC10=マスタ!$Q$1,COUNTIF($AC$3:AC10,AC10)-1&amp;AC10)))))))</f>
        <v/>
      </c>
      <c r="W10" s="223" t="s">
        <v>15</v>
      </c>
      <c r="X10" s="224"/>
      <c r="Y10" s="224"/>
      <c r="Z10" s="225"/>
      <c r="AA10" s="63">
        <f>入力シート!H25</f>
        <v>0</v>
      </c>
      <c r="AB10" s="101" t="str">
        <f t="shared" si="8"/>
        <v>***</v>
      </c>
      <c r="AC10" s="86" t="str">
        <f>評価用データ!BD21</f>
        <v>***</v>
      </c>
      <c r="AE10" s="86" t="str">
        <f>IF(AC10="***","***",VLOOKUP(AC10,マスタ!$BA$2:$BB$7,2,FALSE))</f>
        <v>***</v>
      </c>
      <c r="AF10" s="49" t="str">
        <f t="shared" si="1"/>
        <v/>
      </c>
      <c r="AG10" s="49" t="str">
        <f t="shared" si="2"/>
        <v/>
      </c>
      <c r="AH10" s="49" t="str">
        <f t="shared" si="3"/>
        <v/>
      </c>
      <c r="AI10" s="49" t="str">
        <f t="shared" si="4"/>
        <v/>
      </c>
    </row>
    <row r="11" spans="1:50">
      <c r="A11" s="132" t="str">
        <f>IF(H11="***","",COUNTIF($H$3:H11,H11)&amp;H11)</f>
        <v>9－</v>
      </c>
      <c r="B11" s="217" t="s">
        <v>16</v>
      </c>
      <c r="C11" s="218"/>
      <c r="D11" s="218"/>
      <c r="E11" s="219"/>
      <c r="F11" s="64">
        <f>入力シート!F26</f>
        <v>0</v>
      </c>
      <c r="G11" s="64" t="e">
        <f>F11/入力シート!$D$8*1000</f>
        <v>#DIV/0!</v>
      </c>
      <c r="H11" s="87" t="str">
        <f>評価用データ!BJ10</f>
        <v>－</v>
      </c>
      <c r="J11" s="87" t="e">
        <f>IF(H11="***","***",VLOOKUP(H11,マスタ!$BA$2:$BB$7,2,FALSE))</f>
        <v>#N/A</v>
      </c>
      <c r="K11" s="97" t="e">
        <f>IF(J11="***","***",HLOOKUP(J11,評価用データ!BE6:BJ9,4,FALSE))</f>
        <v>#N/A</v>
      </c>
      <c r="L11" s="97" t="str">
        <f>IFERROR(K11*入力シート!$D$8/1000,"***")</f>
        <v>***</v>
      </c>
      <c r="M11" s="49" t="str">
        <f t="shared" si="5"/>
        <v/>
      </c>
      <c r="N11" s="49" t="str">
        <f t="shared" si="0"/>
        <v/>
      </c>
      <c r="O11" s="49" t="str">
        <f t="shared" si="6"/>
        <v/>
      </c>
      <c r="P11" s="49" t="str">
        <f t="shared" si="7"/>
        <v/>
      </c>
      <c r="V11" s="49" t="str">
        <f>IF(AC11="***","",IF(AC11=マスタ!$L$1,COUNTIF($AC$3:AC11,AC11)&amp;AC11,IF(評価結果!AC11=マスタ!$M$1,COUNTIF($AC$3:AC11,AC11)&amp;AC11,IF(AC11=マスタ!$N$1,COUNTIF($AC$3:AC11,AC11)&amp;AC11,IF(評価結果!AC11=マスタ!$O$1,COUNTIF($AC$3:AC11,AC11)&amp;AC11,IF(評価結果!AC11=マスタ!$P$1,COUNTIF($AC$3:AC11,AC11)-1&amp;AC11,IF(AC11=マスタ!$Q$1,COUNTIF($AC$3:AC11,AC11)-1&amp;AC11)))))))</f>
        <v/>
      </c>
      <c r="W11" s="217" t="s">
        <v>16</v>
      </c>
      <c r="X11" s="218"/>
      <c r="Y11" s="218"/>
      <c r="Z11" s="219"/>
      <c r="AA11" s="64">
        <f>入力シート!H26</f>
        <v>0</v>
      </c>
      <c r="AB11" s="102" t="str">
        <f t="shared" si="8"/>
        <v>***</v>
      </c>
      <c r="AC11" s="87" t="str">
        <f>評価用データ!BJ21</f>
        <v>***</v>
      </c>
      <c r="AE11" s="87" t="str">
        <f>IF(AC11="***","***",VLOOKUP(AC11,マスタ!$BA$2:$BB$7,2,FALSE))</f>
        <v>***</v>
      </c>
      <c r="AF11" s="49" t="str">
        <f t="shared" si="1"/>
        <v/>
      </c>
      <c r="AG11" s="49" t="str">
        <f t="shared" si="2"/>
        <v/>
      </c>
      <c r="AH11" s="49" t="str">
        <f t="shared" si="3"/>
        <v/>
      </c>
      <c r="AI11" s="49" t="str">
        <f t="shared" si="4"/>
        <v/>
      </c>
    </row>
    <row r="12" spans="1:50">
      <c r="A12" s="132" t="str">
        <f>IF(H12="***","",COUNTIF($H$3:H12,H12)&amp;H12)</f>
        <v>10－</v>
      </c>
      <c r="B12" s="217" t="s">
        <v>19</v>
      </c>
      <c r="C12" s="218"/>
      <c r="D12" s="218"/>
      <c r="E12" s="219"/>
      <c r="F12" s="64">
        <f>入力シート!F29</f>
        <v>0</v>
      </c>
      <c r="G12" s="64" t="e">
        <f>F12/入力シート!$D$8*1000</f>
        <v>#DIV/0!</v>
      </c>
      <c r="H12" s="87" t="str">
        <f>評価用データ!CB10</f>
        <v>－</v>
      </c>
      <c r="J12" s="87" t="e">
        <f>IF(H12="***","***",VLOOKUP(H12,マスタ!$BA$2:$BB$7,2,FALSE))</f>
        <v>#N/A</v>
      </c>
      <c r="K12" s="97" t="e">
        <f>IF(J12="***","***",HLOOKUP(J12,評価用データ!BW6:CB9,4,FALSE))</f>
        <v>#N/A</v>
      </c>
      <c r="L12" s="97" t="str">
        <f>IFERROR(K12*入力シート!$D$8/1000,"***")</f>
        <v>***</v>
      </c>
      <c r="M12" s="49" t="str">
        <f t="shared" si="5"/>
        <v/>
      </c>
      <c r="N12" s="49" t="str">
        <f t="shared" si="0"/>
        <v/>
      </c>
      <c r="O12" s="49" t="str">
        <f t="shared" si="6"/>
        <v/>
      </c>
      <c r="P12" s="49" t="str">
        <f t="shared" si="7"/>
        <v/>
      </c>
      <c r="V12" s="49" t="str">
        <f>IF(AC12="***","",IF(AC12=マスタ!$L$1,COUNTIF($AC$3:AC12,AC12)&amp;AC12,IF(評価結果!AC12=マスタ!$M$1,COUNTIF($AC$3:AC12,AC12)&amp;AC12,IF(AC12=マスタ!$N$1,COUNTIF($AC$3:AC12,AC12)&amp;AC12,IF(評価結果!AC12=マスタ!$O$1,COUNTIF($AC$3:AC12,AC12)&amp;AC12,IF(評価結果!AC12=マスタ!$P$1,COUNTIF($AC$3:AC12,AC12)-1&amp;AC12,IF(AC12=マスタ!$Q$1,COUNTIF($AC$3:AC12,AC12)-1&amp;AC12)))))))</f>
        <v/>
      </c>
      <c r="W12" s="217" t="s">
        <v>19</v>
      </c>
      <c r="X12" s="218"/>
      <c r="Y12" s="218"/>
      <c r="Z12" s="219"/>
      <c r="AA12" s="64">
        <f>入力シート!H29</f>
        <v>0</v>
      </c>
      <c r="AB12" s="102" t="str">
        <f t="shared" si="8"/>
        <v>***</v>
      </c>
      <c r="AC12" s="87" t="str">
        <f>評価用データ!CB21</f>
        <v>***</v>
      </c>
      <c r="AE12" s="87" t="str">
        <f>IF(AC12="***","***",VLOOKUP(AC12,マスタ!$BA$2:$BB$7,2,FALSE))</f>
        <v>***</v>
      </c>
      <c r="AF12" s="49" t="str">
        <f t="shared" si="1"/>
        <v/>
      </c>
      <c r="AG12" s="49" t="str">
        <f t="shared" si="2"/>
        <v/>
      </c>
      <c r="AH12" s="49" t="str">
        <f t="shared" si="3"/>
        <v/>
      </c>
      <c r="AI12" s="49" t="str">
        <f t="shared" si="4"/>
        <v/>
      </c>
    </row>
    <row r="13" spans="1:50">
      <c r="A13" s="132" t="str">
        <f>IF(H13="***","",COUNTIF($H$3:H13,H13)&amp;H13)</f>
        <v>11－</v>
      </c>
      <c r="B13" s="217" t="s">
        <v>20</v>
      </c>
      <c r="C13" s="218"/>
      <c r="D13" s="218"/>
      <c r="E13" s="219"/>
      <c r="F13" s="64">
        <f>入力シート!F30</f>
        <v>0</v>
      </c>
      <c r="G13" s="64" t="e">
        <f>F13/入力シート!$D$8*1000</f>
        <v>#DIV/0!</v>
      </c>
      <c r="H13" s="87" t="str">
        <f>評価用データ!CH10</f>
        <v>－</v>
      </c>
      <c r="J13" s="87" t="e">
        <f>IF(H13="***","***",VLOOKUP(H13,マスタ!$BA$2:$BB$7,2,FALSE))</f>
        <v>#N/A</v>
      </c>
      <c r="K13" s="97" t="e">
        <f>IF(J13="***","***",HLOOKUP(J13,評価用データ!CC6:CH9,4,FALSE))</f>
        <v>#N/A</v>
      </c>
      <c r="L13" s="97" t="str">
        <f>IFERROR(K13*入力シート!$D$8/1000,"***")</f>
        <v>***</v>
      </c>
      <c r="M13" s="49" t="str">
        <f t="shared" si="5"/>
        <v/>
      </c>
      <c r="N13" s="49" t="str">
        <f t="shared" si="0"/>
        <v/>
      </c>
      <c r="O13" s="49" t="str">
        <f t="shared" si="6"/>
        <v/>
      </c>
      <c r="P13" s="49" t="str">
        <f t="shared" si="7"/>
        <v/>
      </c>
      <c r="V13" s="49" t="str">
        <f>IF(AC13="***","",IF(AC13=マスタ!$L$1,COUNTIF($AC$3:AC13,AC13)&amp;AC13,IF(評価結果!AC13=マスタ!$M$1,COUNTIF($AC$3:AC13,AC13)&amp;AC13,IF(AC13=マスタ!$N$1,COUNTIF($AC$3:AC13,AC13)&amp;AC13,IF(評価結果!AC13=マスタ!$O$1,COUNTIF($AC$3:AC13,AC13)&amp;AC13,IF(評価結果!AC13=マスタ!$P$1,COUNTIF($AC$3:AC13,AC13)-1&amp;AC13,IF(AC13=マスタ!$Q$1,COUNTIF($AC$3:AC13,AC13)-1&amp;AC13)))))))</f>
        <v/>
      </c>
      <c r="W13" s="217" t="s">
        <v>20</v>
      </c>
      <c r="X13" s="218"/>
      <c r="Y13" s="218"/>
      <c r="Z13" s="219"/>
      <c r="AA13" s="64">
        <f>入力シート!H30</f>
        <v>0</v>
      </c>
      <c r="AB13" s="102" t="str">
        <f t="shared" si="8"/>
        <v>***</v>
      </c>
      <c r="AC13" s="87" t="str">
        <f>評価用データ!CH21</f>
        <v>***</v>
      </c>
      <c r="AE13" s="87" t="str">
        <f>IF(AC13="***","***",VLOOKUP(AC13,マスタ!$BA$2:$BB$7,2,FALSE))</f>
        <v>***</v>
      </c>
      <c r="AF13" s="49" t="str">
        <f t="shared" si="1"/>
        <v/>
      </c>
      <c r="AG13" s="49" t="str">
        <f t="shared" si="2"/>
        <v/>
      </c>
      <c r="AH13" s="49" t="str">
        <f t="shared" si="3"/>
        <v/>
      </c>
      <c r="AI13" s="49" t="str">
        <f t="shared" si="4"/>
        <v/>
      </c>
    </row>
    <row r="14" spans="1:50">
      <c r="A14" s="132" t="str">
        <f>IF(H14="***","",COUNTIF($H$3:H14,H14)&amp;H14)</f>
        <v>12－</v>
      </c>
      <c r="B14" s="217" t="s">
        <v>21</v>
      </c>
      <c r="C14" s="218"/>
      <c r="D14" s="218"/>
      <c r="E14" s="219"/>
      <c r="F14" s="64">
        <f>入力シート!F31</f>
        <v>0</v>
      </c>
      <c r="G14" s="64" t="e">
        <f>F14/入力シート!$D$8*1000</f>
        <v>#DIV/0!</v>
      </c>
      <c r="H14" s="87" t="str">
        <f>評価用データ!CN10</f>
        <v>－</v>
      </c>
      <c r="J14" s="87" t="e">
        <f>IF(H14="***","***",VLOOKUP(H14,マスタ!$BA$2:$BB$7,2,FALSE))</f>
        <v>#N/A</v>
      </c>
      <c r="K14" s="97" t="e">
        <f>IF(J14="***","***",HLOOKUP(J14,評価用データ!CI6:CN9,4,FALSE))</f>
        <v>#N/A</v>
      </c>
      <c r="L14" s="97" t="str">
        <f>IFERROR(K14*入力シート!$D$8/1000,"***")</f>
        <v>***</v>
      </c>
      <c r="M14" s="49" t="str">
        <f t="shared" si="5"/>
        <v/>
      </c>
      <c r="N14" s="49" t="str">
        <f t="shared" si="0"/>
        <v/>
      </c>
      <c r="O14" s="49" t="str">
        <f t="shared" si="6"/>
        <v/>
      </c>
      <c r="P14" s="49" t="str">
        <f t="shared" si="7"/>
        <v/>
      </c>
      <c r="V14" s="49" t="str">
        <f>IF(AC14="***","",IF(AC14=マスタ!$L$1,COUNTIF($AC$3:AC14,AC14)&amp;AC14,IF(評価結果!AC14=マスタ!$M$1,COUNTIF($AC$3:AC14,AC14)&amp;AC14,IF(AC14=マスタ!$N$1,COUNTIF($AC$3:AC14,AC14)&amp;AC14,IF(評価結果!AC14=マスタ!$O$1,COUNTIF($AC$3:AC14,AC14)&amp;AC14,IF(評価結果!AC14=マスタ!$P$1,COUNTIF($AC$3:AC14,AC14)-1&amp;AC14,IF(AC14=マスタ!$Q$1,COUNTIF($AC$3:AC14,AC14)-1&amp;AC14)))))))</f>
        <v/>
      </c>
      <c r="W14" s="217" t="s">
        <v>21</v>
      </c>
      <c r="X14" s="218"/>
      <c r="Y14" s="218"/>
      <c r="Z14" s="219"/>
      <c r="AA14" s="64">
        <f>入力シート!H31</f>
        <v>0</v>
      </c>
      <c r="AB14" s="102" t="str">
        <f t="shared" si="8"/>
        <v>***</v>
      </c>
      <c r="AC14" s="87" t="str">
        <f>評価用データ!CN21</f>
        <v>***</v>
      </c>
      <c r="AE14" s="87" t="str">
        <f>IF(AC14="***","***",VLOOKUP(AC14,マスタ!$BA$2:$BB$7,2,FALSE))</f>
        <v>***</v>
      </c>
      <c r="AF14" s="49" t="str">
        <f t="shared" si="1"/>
        <v/>
      </c>
      <c r="AG14" s="49" t="str">
        <f t="shared" si="2"/>
        <v/>
      </c>
      <c r="AH14" s="49" t="str">
        <f t="shared" si="3"/>
        <v/>
      </c>
      <c r="AI14" s="49" t="str">
        <f t="shared" si="4"/>
        <v/>
      </c>
    </row>
    <row r="15" spans="1:50">
      <c r="A15" s="132" t="str">
        <f>IF(H15="***","",COUNTIF($H$3:H15,H15)&amp;H15)</f>
        <v>13－</v>
      </c>
      <c r="B15" s="217" t="s">
        <v>22</v>
      </c>
      <c r="C15" s="218"/>
      <c r="D15" s="218"/>
      <c r="E15" s="219"/>
      <c r="F15" s="64">
        <f>入力シート!F32</f>
        <v>0</v>
      </c>
      <c r="G15" s="64" t="e">
        <f>F15/入力シート!$D$8*1000</f>
        <v>#DIV/0!</v>
      </c>
      <c r="H15" s="87" t="str">
        <f>評価用データ!CT10</f>
        <v>－</v>
      </c>
      <c r="J15" s="87" t="e">
        <f>IF(H15="***","***",VLOOKUP(H15,マスタ!$BA$2:$BB$7,2,FALSE))</f>
        <v>#N/A</v>
      </c>
      <c r="K15" s="97" t="e">
        <f>IF(J15="***","***",HLOOKUP(J15,評価用データ!CO6:CT9,4,FALSE))</f>
        <v>#N/A</v>
      </c>
      <c r="L15" s="97" t="str">
        <f>IFERROR(K15*入力シート!$D$8/1000,"***")</f>
        <v>***</v>
      </c>
      <c r="M15" s="49" t="str">
        <f t="shared" si="5"/>
        <v/>
      </c>
      <c r="N15" s="49" t="str">
        <f t="shared" si="0"/>
        <v/>
      </c>
      <c r="O15" s="49" t="str">
        <f t="shared" si="6"/>
        <v/>
      </c>
      <c r="P15" s="49" t="str">
        <f t="shared" si="7"/>
        <v/>
      </c>
      <c r="V15" s="49" t="str">
        <f>IF(AC15="***","",IF(AC15=マスタ!$L$1,COUNTIF($AC$3:AC15,AC15)&amp;AC15,IF(評価結果!AC15=マスタ!$M$1,COUNTIF($AC$3:AC15,AC15)&amp;AC15,IF(AC15=マスタ!$N$1,COUNTIF($AC$3:AC15,AC15)&amp;AC15,IF(評価結果!AC15=マスタ!$O$1,COUNTIF($AC$3:AC15,AC15)&amp;AC15,IF(評価結果!AC15=マスタ!$P$1,COUNTIF($AC$3:AC15,AC15)-1&amp;AC15,IF(AC15=マスタ!$Q$1,COUNTIF($AC$3:AC15,AC15)-1&amp;AC15)))))))</f>
        <v/>
      </c>
      <c r="W15" s="217" t="s">
        <v>22</v>
      </c>
      <c r="X15" s="218"/>
      <c r="Y15" s="218"/>
      <c r="Z15" s="219"/>
      <c r="AA15" s="64">
        <f>入力シート!H32</f>
        <v>0</v>
      </c>
      <c r="AB15" s="102" t="str">
        <f t="shared" si="8"/>
        <v>***</v>
      </c>
      <c r="AC15" s="87" t="str">
        <f>評価用データ!CT21</f>
        <v>***</v>
      </c>
      <c r="AE15" s="87" t="str">
        <f>IF(AC15="***","***",VLOOKUP(AC15,マスタ!$BA$2:$BB$7,2,FALSE))</f>
        <v>***</v>
      </c>
      <c r="AF15" s="49" t="str">
        <f t="shared" si="1"/>
        <v/>
      </c>
      <c r="AG15" s="49" t="str">
        <f t="shared" si="2"/>
        <v/>
      </c>
      <c r="AH15" s="49" t="str">
        <f t="shared" si="3"/>
        <v/>
      </c>
      <c r="AI15" s="49" t="str">
        <f t="shared" si="4"/>
        <v/>
      </c>
    </row>
    <row r="16" spans="1:50">
      <c r="A16" s="132" t="str">
        <f>IF(H16="***","",COUNTIF($H$3:H16,H16)&amp;H16)</f>
        <v>14－</v>
      </c>
      <c r="B16" s="217" t="s">
        <v>23</v>
      </c>
      <c r="C16" s="218"/>
      <c r="D16" s="218"/>
      <c r="E16" s="219"/>
      <c r="F16" s="64">
        <f>入力シート!F33</f>
        <v>0</v>
      </c>
      <c r="G16" s="64" t="e">
        <f>F16/入力シート!$D$8*1000</f>
        <v>#DIV/0!</v>
      </c>
      <c r="H16" s="87" t="str">
        <f>評価用データ!CZ10</f>
        <v>－</v>
      </c>
      <c r="J16" s="87" t="e">
        <f>IF(H16="***","***",VLOOKUP(H16,マスタ!$BA$2:$BB$7,2,FALSE))</f>
        <v>#N/A</v>
      </c>
      <c r="K16" s="97" t="e">
        <f>IF(J16="***","***",HLOOKUP(J16,評価用データ!CU6:CZ9,4,FALSE))</f>
        <v>#N/A</v>
      </c>
      <c r="L16" s="97" t="str">
        <f>IFERROR(K16*入力シート!$D$8/1000,"***")</f>
        <v>***</v>
      </c>
      <c r="M16" s="49" t="str">
        <f t="shared" si="5"/>
        <v/>
      </c>
      <c r="N16" s="49" t="str">
        <f t="shared" si="0"/>
        <v/>
      </c>
      <c r="O16" s="49" t="str">
        <f t="shared" si="6"/>
        <v/>
      </c>
      <c r="P16" s="49" t="str">
        <f t="shared" si="7"/>
        <v/>
      </c>
      <c r="V16" s="49" t="str">
        <f>IF(AC16="***","",IF(AC16=マスタ!$L$1,COUNTIF($AC$3:AC16,AC16)&amp;AC16,IF(評価結果!AC16=マスタ!$M$1,COUNTIF($AC$3:AC16,AC16)&amp;AC16,IF(AC16=マスタ!$N$1,COUNTIF($AC$3:AC16,AC16)&amp;AC16,IF(評価結果!AC16=マスタ!$O$1,COUNTIF($AC$3:AC16,AC16)&amp;AC16,IF(評価結果!AC16=マスタ!$P$1,COUNTIF($AC$3:AC16,AC16)-1&amp;AC16,IF(AC16=マスタ!$Q$1,COUNTIF($AC$3:AC16,AC16)-1&amp;AC16)))))))</f>
        <v/>
      </c>
      <c r="W16" s="217" t="s">
        <v>23</v>
      </c>
      <c r="X16" s="218"/>
      <c r="Y16" s="218"/>
      <c r="Z16" s="219"/>
      <c r="AA16" s="64">
        <f>入力シート!H33</f>
        <v>0</v>
      </c>
      <c r="AB16" s="102" t="str">
        <f t="shared" si="8"/>
        <v>***</v>
      </c>
      <c r="AC16" s="87" t="str">
        <f>評価用データ!CZ21</f>
        <v>***</v>
      </c>
      <c r="AE16" s="87" t="str">
        <f>IF(AC16="***","***",VLOOKUP(AC16,マスタ!$BA$2:$BB$7,2,FALSE))</f>
        <v>***</v>
      </c>
      <c r="AF16" s="49" t="str">
        <f t="shared" si="1"/>
        <v/>
      </c>
      <c r="AG16" s="49" t="str">
        <f t="shared" si="2"/>
        <v/>
      </c>
      <c r="AH16" s="49" t="str">
        <f t="shared" si="3"/>
        <v/>
      </c>
      <c r="AI16" s="49" t="str">
        <f t="shared" si="4"/>
        <v/>
      </c>
    </row>
    <row r="17" spans="1:40">
      <c r="A17" s="132" t="str">
        <f>IF(H17="***","",COUNTIF($H$3:H17,H17)&amp;H17)</f>
        <v>15－</v>
      </c>
      <c r="B17" s="190" t="s">
        <v>342</v>
      </c>
      <c r="C17" s="191"/>
      <c r="D17" s="191"/>
      <c r="E17" s="192"/>
      <c r="F17" s="64">
        <f>入力シート!F34</f>
        <v>0</v>
      </c>
      <c r="G17" s="64" t="e">
        <f>F17/入力シート!$D$8*1000</f>
        <v>#DIV/0!</v>
      </c>
      <c r="H17" s="87" t="str">
        <f>評価用データ!DF10</f>
        <v>－</v>
      </c>
      <c r="J17" s="87" t="e">
        <f>IF(H17="***","***",VLOOKUP(H17,マスタ!$BA$2:$BB$7,2,FALSE))</f>
        <v>#N/A</v>
      </c>
      <c r="K17" s="97" t="e">
        <f>IF(J17="***","***",HLOOKUP(J17,評価用データ!DA6:DF9,4,FALSE))</f>
        <v>#N/A</v>
      </c>
      <c r="L17" s="97" t="str">
        <f>IFERROR(K17*入力シート!$D$8/1000,"***")</f>
        <v>***</v>
      </c>
      <c r="M17" s="49" t="str">
        <f t="shared" ref="M17" si="10">IF(H17="S",B17,"")</f>
        <v/>
      </c>
      <c r="N17" s="49" t="str">
        <f t="shared" ref="N17" si="11">IF(H17="A",B17,"")</f>
        <v/>
      </c>
      <c r="O17" s="49" t="str">
        <f t="shared" ref="O17" si="12">IF(H17="E",B17,"")</f>
        <v/>
      </c>
      <c r="P17" s="49" t="str">
        <f t="shared" ref="P17" si="13">IF(H17="D",B17,"")</f>
        <v/>
      </c>
      <c r="V17" s="49" t="str">
        <f>IF(AC17="***","",IF(AC17=マスタ!$L$1,COUNTIF($AC$3:AC17,AC17)&amp;AC17,IF(評価結果!AC17=マスタ!$M$1,COUNTIF($AC$3:AC17,AC17)&amp;AC17,IF(AC17=マスタ!$N$1,COUNTIF($AC$3:AC17,AC17)&amp;AC17,IF(評価結果!AC17=マスタ!$O$1,COUNTIF($AC$3:AC17,AC17)&amp;AC17,IF(評価結果!AC17=マスタ!$P$1,COUNTIF($AC$3:AC17,AC17)-1&amp;AC17,IF(AC17=マスタ!$Q$1,COUNTIF($AC$3:AC17,AC17)-1&amp;AC17)))))))</f>
        <v/>
      </c>
      <c r="W17" s="190" t="s">
        <v>342</v>
      </c>
      <c r="X17" s="191"/>
      <c r="Y17" s="191"/>
      <c r="Z17" s="192"/>
      <c r="AA17" s="64">
        <f>入力シート!H34</f>
        <v>0</v>
      </c>
      <c r="AB17" s="102" t="str">
        <f t="shared" si="8"/>
        <v>***</v>
      </c>
      <c r="AC17" s="87" t="str">
        <f>評価用データ!DF21</f>
        <v>***</v>
      </c>
      <c r="AE17" s="87" t="str">
        <f>IF(AC17="***","***",VLOOKUP(AC17,マスタ!$BA$2:$BB$7,2,FALSE))</f>
        <v>***</v>
      </c>
      <c r="AF17" s="49" t="str">
        <f t="shared" ref="AF17:AF18" si="14">IF(AC17="S",B17,"")</f>
        <v/>
      </c>
      <c r="AG17" s="49" t="str">
        <f t="shared" ref="AG17:AG18" si="15">IF(AC17="A",B17,"")</f>
        <v/>
      </c>
      <c r="AH17" s="49" t="str">
        <f t="shared" ref="AH17:AH18" si="16">IF(AC17="E",B17,"")</f>
        <v/>
      </c>
      <c r="AI17" s="49" t="str">
        <f t="shared" ref="AI17:AI18" si="17">IF(AC17="D",B17,"")</f>
        <v/>
      </c>
    </row>
    <row r="18" spans="1:40">
      <c r="A18" s="132" t="str">
        <f>IF(H18="***","",COUNTIF($H$3:H18,H18)&amp;H18)</f>
        <v>16－</v>
      </c>
      <c r="B18" s="217" t="s">
        <v>350</v>
      </c>
      <c r="C18" s="218"/>
      <c r="D18" s="218"/>
      <c r="E18" s="219"/>
      <c r="F18" s="64">
        <f>入力シート!F35</f>
        <v>0</v>
      </c>
      <c r="G18" s="64" t="e">
        <f>F18/入力シート!$D$8*1000</f>
        <v>#DIV/0!</v>
      </c>
      <c r="H18" s="87" t="str">
        <f>評価用データ!DL10</f>
        <v>－</v>
      </c>
      <c r="J18" s="87" t="e">
        <f>IF(H18="***","***",VLOOKUP(H18,マスタ!$BA$2:$BB$7,2,FALSE))</f>
        <v>#N/A</v>
      </c>
      <c r="K18" s="97" t="e">
        <f>IF(J18="***","***",HLOOKUP(J18,評価用データ!DG6:DL9,4,FALSE))</f>
        <v>#N/A</v>
      </c>
      <c r="L18" s="97" t="str">
        <f>IFERROR(K18*入力シート!$D$8/1000,"***")</f>
        <v>***</v>
      </c>
      <c r="M18" s="49" t="str">
        <f t="shared" si="5"/>
        <v/>
      </c>
      <c r="N18" s="49" t="str">
        <f t="shared" si="0"/>
        <v/>
      </c>
      <c r="O18" s="49" t="str">
        <f t="shared" si="6"/>
        <v/>
      </c>
      <c r="P18" s="49" t="str">
        <f t="shared" si="7"/>
        <v/>
      </c>
      <c r="V18" s="49" t="str">
        <f>IF(AC18="***","",IF(AC18=マスタ!$L$1,COUNTIF($AC$3:AC18,AC18)&amp;AC18,IF(評価結果!AC18=マスタ!$M$1,COUNTIF($AC$3:AC18,AC18)&amp;AC18,IF(AC18=マスタ!$N$1,COUNTIF($AC$3:AC18,AC18)&amp;AC18,IF(評価結果!AC18=マスタ!$O$1,COUNTIF($AC$3:AC18,AC18)&amp;AC18,IF(評価結果!AC18=マスタ!$P$1,COUNTIF($AC$3:AC18,AC18)-1&amp;AC18,IF(AC18=マスタ!$Q$1,COUNTIF($AC$3:AC18,AC18)-1&amp;AC18)))))))</f>
        <v/>
      </c>
      <c r="W18" s="217" t="s">
        <v>350</v>
      </c>
      <c r="X18" s="218"/>
      <c r="Y18" s="218"/>
      <c r="Z18" s="219"/>
      <c r="AA18" s="64">
        <f>入力シート!H35</f>
        <v>0</v>
      </c>
      <c r="AB18" s="102" t="str">
        <f t="shared" si="8"/>
        <v>***</v>
      </c>
      <c r="AC18" s="87" t="str">
        <f>評価用データ!DL21</f>
        <v>***</v>
      </c>
      <c r="AE18" s="87" t="str">
        <f>IF(AC18="***","***",VLOOKUP(AC18,マスタ!$BA$2:$BB$7,2,FALSE))</f>
        <v>***</v>
      </c>
      <c r="AF18" s="49" t="str">
        <f t="shared" si="14"/>
        <v/>
      </c>
      <c r="AG18" s="49" t="str">
        <f t="shared" si="15"/>
        <v/>
      </c>
      <c r="AH18" s="49" t="str">
        <f t="shared" si="16"/>
        <v/>
      </c>
      <c r="AI18" s="49" t="str">
        <f t="shared" si="17"/>
        <v/>
      </c>
    </row>
    <row r="19" spans="1:40">
      <c r="B19" s="220" t="s">
        <v>14</v>
      </c>
      <c r="C19" s="221"/>
      <c r="D19" s="221"/>
      <c r="E19" s="222"/>
      <c r="F19" s="65">
        <f>入力シート!F24</f>
        <v>0</v>
      </c>
      <c r="G19" s="65" t="e">
        <f>F19/入力シート!$D$8*1000</f>
        <v>#DIV/0!</v>
      </c>
      <c r="H19" s="88" t="str">
        <f>評価用データ!AX10</f>
        <v>－</v>
      </c>
      <c r="J19" s="88" t="e">
        <f>IF(H19="***","***",VLOOKUP(H19,マスタ!$BA$2:$BB$7,2,FALSE))</f>
        <v>#N/A</v>
      </c>
      <c r="K19" s="98" t="e">
        <f>IF(J19="***","***",HLOOKUP(J19,評価用データ!AS6:AX9,4,FALSE))</f>
        <v>#N/A</v>
      </c>
      <c r="L19" s="98" t="str">
        <f>IFERROR(K19*入力シート!$D$8/1000,"***")</f>
        <v>***</v>
      </c>
      <c r="W19" s="220" t="s">
        <v>14</v>
      </c>
      <c r="X19" s="221"/>
      <c r="Y19" s="221"/>
      <c r="Z19" s="222"/>
      <c r="AA19" s="65">
        <f>入力シート!H24</f>
        <v>0</v>
      </c>
      <c r="AB19" s="103" t="str">
        <f t="shared" si="8"/>
        <v>***</v>
      </c>
      <c r="AC19" s="88" t="str">
        <f>評価用データ!AX21</f>
        <v>***</v>
      </c>
      <c r="AE19" s="88" t="str">
        <f>IF(AC19="***","***",VLOOKUP(AC19,マスタ!$BA$2:$BB$7,2,FALSE))</f>
        <v>***</v>
      </c>
    </row>
    <row r="20" spans="1:40" ht="17" thickBot="1">
      <c r="B20" s="226" t="s">
        <v>17</v>
      </c>
      <c r="C20" s="227"/>
      <c r="D20" s="227"/>
      <c r="E20" s="228"/>
      <c r="F20" s="66">
        <f>入力シート!F27</f>
        <v>0</v>
      </c>
      <c r="G20" s="66" t="e">
        <f>F20/入力シート!$D$8*1000</f>
        <v>#DIV/0!</v>
      </c>
      <c r="H20" s="89" t="str">
        <f>評価用データ!BP10</f>
        <v>－</v>
      </c>
      <c r="J20" s="89" t="e">
        <f>IF(H20="***","***",VLOOKUP(H20,マスタ!$BA$2:$BB$7,2,FALSE))</f>
        <v>#N/A</v>
      </c>
      <c r="K20" s="99" t="e">
        <f>IF(J20="***","***",HLOOKUP(J20,評価用データ!BK6:BP9,4,FALSE))</f>
        <v>#N/A</v>
      </c>
      <c r="L20" s="99" t="str">
        <f>IFERROR(K20*入力シート!$D$8/1000,"***")</f>
        <v>***</v>
      </c>
      <c r="W20" s="226" t="s">
        <v>17</v>
      </c>
      <c r="X20" s="227"/>
      <c r="Y20" s="227"/>
      <c r="Z20" s="228"/>
      <c r="AA20" s="66">
        <f>入力シート!H27</f>
        <v>0</v>
      </c>
      <c r="AB20" s="104" t="str">
        <f t="shared" si="8"/>
        <v>***</v>
      </c>
      <c r="AC20" s="89" t="str">
        <f>評価用データ!BP21</f>
        <v>***</v>
      </c>
      <c r="AE20" s="89" t="str">
        <f>IF(AC20="***","***",VLOOKUP(AC20,マスタ!$BA$2:$BB$7,2,FALSE))</f>
        <v>***</v>
      </c>
    </row>
    <row r="21" spans="1:40" ht="17" thickBot="1">
      <c r="B21" s="226" t="s">
        <v>18</v>
      </c>
      <c r="C21" s="227"/>
      <c r="D21" s="227"/>
      <c r="E21" s="228"/>
      <c r="F21" s="66">
        <f>入力シート!F28</f>
        <v>0</v>
      </c>
      <c r="G21" s="66" t="e">
        <f>F21/入力シート!$D$8*1000</f>
        <v>#DIV/0!</v>
      </c>
      <c r="H21" s="89" t="str">
        <f>評価用データ!BV10</f>
        <v>－</v>
      </c>
      <c r="J21" s="89" t="e">
        <f>IF(H21="***","***",VLOOKUP(H21,マスタ!$BA$2:$BB$7,2,FALSE))</f>
        <v>#N/A</v>
      </c>
      <c r="K21" s="99" t="e">
        <f>IF(J21="***","***",HLOOKUP(J21,評価用データ!BQ6:BV9,4,FALSE))</f>
        <v>#N/A</v>
      </c>
      <c r="L21" s="99" t="str">
        <f>IFERROR(K21*入力シート!$D$8/1000,"***")</f>
        <v>***</v>
      </c>
      <c r="W21" s="226" t="s">
        <v>18</v>
      </c>
      <c r="X21" s="227"/>
      <c r="Y21" s="227"/>
      <c r="Z21" s="228"/>
      <c r="AA21" s="66">
        <f>入力シート!H28</f>
        <v>0</v>
      </c>
      <c r="AB21" s="104" t="str">
        <f t="shared" si="8"/>
        <v>***</v>
      </c>
      <c r="AC21" s="89" t="str">
        <f>評価用データ!BV21</f>
        <v>***</v>
      </c>
      <c r="AE21" s="89" t="str">
        <f>IF(AC21="***","***",VLOOKUP(AC21,マスタ!$BA$2:$BB$7,2,FALSE))</f>
        <v>***</v>
      </c>
    </row>
    <row r="22" spans="1:40" ht="17" thickBot="1">
      <c r="B22" s="244" t="s">
        <v>24</v>
      </c>
      <c r="C22" s="245"/>
      <c r="D22" s="245"/>
      <c r="E22" s="246"/>
      <c r="F22" s="67">
        <f>入力シート!F36</f>
        <v>0</v>
      </c>
      <c r="G22" s="67" t="e">
        <f>F22/入力シート!$D$8*1000</f>
        <v>#DIV/0!</v>
      </c>
      <c r="H22" s="90" t="str">
        <f>評価用データ!DR10</f>
        <v>－</v>
      </c>
      <c r="J22" s="90" t="e">
        <f>IF(H22="***","***",VLOOKUP(H22,マスタ!$BA$2:$BB$7,2,FALSE))</f>
        <v>#N/A</v>
      </c>
      <c r="K22" s="100" t="e">
        <f>IF(J22="***","***",HLOOKUP(J22,評価用データ!DM6:DR9,4,FALSE))</f>
        <v>#N/A</v>
      </c>
      <c r="L22" s="100" t="str">
        <f>IFERROR(K22*入力シート!$D$8/1000,"***")</f>
        <v>***</v>
      </c>
      <c r="W22" s="244" t="s">
        <v>24</v>
      </c>
      <c r="X22" s="245"/>
      <c r="Y22" s="245"/>
      <c r="Z22" s="246"/>
      <c r="AA22" s="67">
        <f>入力シート!H36</f>
        <v>0</v>
      </c>
      <c r="AB22" s="105" t="str">
        <f t="shared" si="8"/>
        <v>***</v>
      </c>
      <c r="AC22" s="90" t="str">
        <f>評価用データ!DR21</f>
        <v>***</v>
      </c>
      <c r="AE22" s="90" t="str">
        <f>IF(AC22="***","***",VLOOKUP(AC22,マスタ!$BA$2:$BB$7,2,FALSE))</f>
        <v>***</v>
      </c>
    </row>
    <row r="23" spans="1:40" ht="17" thickBot="1">
      <c r="B23" s="244" t="s">
        <v>25</v>
      </c>
      <c r="C23" s="245"/>
      <c r="D23" s="245"/>
      <c r="E23" s="246"/>
      <c r="F23" s="67">
        <f>入力シート!F37</f>
        <v>0</v>
      </c>
      <c r="G23" s="67" t="e">
        <f>F23/入力シート!$D$8*1000</f>
        <v>#DIV/0!</v>
      </c>
      <c r="H23" s="90" t="str">
        <f>評価用データ!DX10</f>
        <v>－</v>
      </c>
      <c r="J23" s="90" t="e">
        <f>IF(H23="***","***",VLOOKUP(H23,マスタ!$BA$2:$BB$7,2,FALSE))</f>
        <v>#N/A</v>
      </c>
      <c r="K23" s="100" t="e">
        <f>IF(J23="***","***",HLOOKUP(J23,評価用データ!DS6:DX9,4,FALSE))</f>
        <v>#N/A</v>
      </c>
      <c r="L23" s="100" t="str">
        <f>IFERROR(K23*入力シート!$D$8/1000,"***")</f>
        <v>***</v>
      </c>
      <c r="W23" s="244" t="s">
        <v>25</v>
      </c>
      <c r="X23" s="245"/>
      <c r="Y23" s="245"/>
      <c r="Z23" s="246"/>
      <c r="AA23" s="67">
        <f>入力シート!H37</f>
        <v>0</v>
      </c>
      <c r="AB23" s="105" t="str">
        <f>IFERROR(ROUND(AA23/F23,3),"***")</f>
        <v>***</v>
      </c>
      <c r="AC23" s="90" t="str">
        <f>評価用データ!DX21</f>
        <v>***</v>
      </c>
      <c r="AE23" s="90" t="str">
        <f>IF(AC23="***","***",VLOOKUP(AC23,マスタ!$BA$2:$BB$7,2,FALSE))</f>
        <v>***</v>
      </c>
    </row>
    <row r="24" spans="1:40">
      <c r="B24" s="49" t="s">
        <v>152</v>
      </c>
      <c r="M24" s="49">
        <f>21-COUNTIF(M3:M23,"")</f>
        <v>0</v>
      </c>
      <c r="N24" s="49">
        <f>21-COUNTIF(N3:N23,"")</f>
        <v>0</v>
      </c>
      <c r="O24" s="49">
        <f>21-COUNTIF(O3:O23,"")</f>
        <v>0</v>
      </c>
      <c r="P24" s="49">
        <f>21-COUNTIF(P3:P23,"")</f>
        <v>0</v>
      </c>
      <c r="AF24" s="49">
        <f>21-COUNTIF(AF3:AF23,"")</f>
        <v>0</v>
      </c>
      <c r="AG24" s="49">
        <f>21-COUNTIF(AG3:AG23,"")</f>
        <v>0</v>
      </c>
      <c r="AH24" s="49">
        <f>21-COUNTIF(AH3:AH23,"")</f>
        <v>0</v>
      </c>
      <c r="AI24" s="49">
        <f>21-COUNTIF(AI3:AI23,"")</f>
        <v>0</v>
      </c>
    </row>
    <row r="27" spans="1:40">
      <c r="B27" s="49" t="str">
        <f>IF(M24&gt;0,"S評価",IF(N24&gt;0,"A評価","－"))</f>
        <v>－</v>
      </c>
      <c r="J27" s="49" t="str">
        <f>IF(O24&gt;0,"E評価",IF(P24&gt;0,"D評価","－"))</f>
        <v>－</v>
      </c>
      <c r="W27" s="49" t="str">
        <f>IF(AF24&gt;0,"S評価",IF(AG24&gt;0,"A評価","－"))</f>
        <v>－</v>
      </c>
      <c r="AE27" s="49" t="str">
        <f>IF(AH24&gt;0,"E評価",IF(AI24&gt;0,"D評価","－"))</f>
        <v>－</v>
      </c>
    </row>
    <row r="28" spans="1:40">
      <c r="A28" s="49" t="str">
        <f>1&amp;IF(B27="S評価","S",IF(B27="A評価","A",""))</f>
        <v>1</v>
      </c>
      <c r="B28" s="49" t="str">
        <f>IFERROR(VLOOKUP(A28,$A$3:$L$18,2,FALSE),"")</f>
        <v/>
      </c>
      <c r="F28" s="94"/>
      <c r="G28" s="94"/>
      <c r="H28" s="92"/>
      <c r="I28" s="92" t="str">
        <f>1&amp;IF(J27="E評価","E",IF(J27="D評価","D",""))</f>
        <v>1</v>
      </c>
      <c r="J28" s="49" t="str">
        <f>IFERROR(VLOOKUP(I28,$A$3:$L$18,2,FALSE),"")</f>
        <v/>
      </c>
      <c r="N28" s="93" t="str">
        <f>IFERROR(VLOOKUP(I28,$A$3:$L$18,6,FALSE),"")</f>
        <v/>
      </c>
      <c r="O28" s="93"/>
      <c r="P28" s="95" t="str">
        <f>IFERROR(VLOOKUP(I28,$A$3:$L$18,8,FALSE),"")</f>
        <v/>
      </c>
      <c r="Q28" s="95"/>
      <c r="R28" s="95"/>
      <c r="S28" s="95"/>
      <c r="T28" s="95" t="str">
        <f>IFERROR(VLOOKUP(I28,$A$3:$L$18,12,FALSE),"")</f>
        <v/>
      </c>
      <c r="U28" s="95"/>
      <c r="V28" s="49" t="str">
        <f>1&amp;IF(W27="S評価","S",IF(W27="A評価","A",""))</f>
        <v>1</v>
      </c>
      <c r="W28" s="49" t="str">
        <f>IFERROR(VLOOKUP(V28,$V$3:$AE$18,2,FALSE),"")</f>
        <v/>
      </c>
      <c r="X28" s="95"/>
      <c r="Y28" s="95"/>
      <c r="Z28" s="95"/>
      <c r="AB28" s="92"/>
      <c r="AC28" s="95"/>
      <c r="AD28" s="92" t="str">
        <f>1&amp;IF(AE27="E評価","E",IF(AE27="D評価","D",""))</f>
        <v>1</v>
      </c>
      <c r="AE28" s="49" t="str">
        <f>IFERROR(VLOOKUP(AD28,$V$3:$AE$18,2,FALSE),"")</f>
        <v/>
      </c>
      <c r="AF28" s="95"/>
      <c r="AG28" s="95"/>
      <c r="AH28" s="95"/>
      <c r="AJ28" s="92" t="str">
        <f>IFERROR(VLOOKUP(AD28,$V$3:$AE$18,7,FALSE),"")</f>
        <v/>
      </c>
      <c r="AK28" s="95" t="str">
        <f>IFERROR(VLOOKUP(AD28,$V$3:$AE$18,8,FALSE),"")</f>
        <v/>
      </c>
      <c r="AL28" s="92"/>
      <c r="AM28" s="92"/>
      <c r="AN28" s="92"/>
    </row>
    <row r="29" spans="1:40">
      <c r="A29" s="49" t="str">
        <f>2&amp;IF(B27="S評価","S",IF(B27="A評価","A",""))</f>
        <v>2</v>
      </c>
      <c r="B29" s="49" t="str">
        <f t="shared" ref="B29:B33" si="18">IFERROR(VLOOKUP(A29,$A$3:$L$18,2,FALSE),"")</f>
        <v/>
      </c>
      <c r="F29" s="94"/>
      <c r="G29" s="94"/>
      <c r="H29" s="92"/>
      <c r="I29" s="92" t="str">
        <f>2&amp;IF(J27="E評価","E",IF(J27="D評価","D",""))</f>
        <v>2</v>
      </c>
      <c r="J29" s="49" t="str">
        <f t="shared" ref="J29:J33" si="19">IFERROR(VLOOKUP(I29,$A$3:$L$18,2,FALSE),"")</f>
        <v/>
      </c>
      <c r="K29" s="92"/>
      <c r="L29" s="92"/>
      <c r="N29" s="93" t="str">
        <f>IFERROR(VLOOKUP(I29,$A$3:$L$18,6,FALSE),"")</f>
        <v/>
      </c>
      <c r="O29" s="93"/>
      <c r="P29" s="95" t="str">
        <f t="shared" ref="P29:P33" si="20">IFERROR(VLOOKUP(I29,$A$3:$L$18,8,FALSE),"")</f>
        <v/>
      </c>
      <c r="Q29" s="95"/>
      <c r="R29" s="95"/>
      <c r="S29" s="95"/>
      <c r="T29" s="95" t="str">
        <f>IFERROR(VLOOKUP(I29,$A$3:$L$18,12,FALSE),"")</f>
        <v/>
      </c>
      <c r="V29" s="49" t="str">
        <f>2&amp;IF(W27="S評価","S",IF(W27="A評価","A",""))</f>
        <v>2</v>
      </c>
      <c r="W29" s="49" t="str">
        <f t="shared" ref="W29:W33" si="21">IFERROR(VLOOKUP(V29,$V$3:$AE$18,2,FALSE),"")</f>
        <v/>
      </c>
      <c r="X29" s="95"/>
      <c r="Y29" s="95"/>
      <c r="Z29" s="95"/>
      <c r="AB29" s="92"/>
      <c r="AC29" s="95"/>
      <c r="AD29" s="92" t="str">
        <f>2&amp;IF(AE27="E評価","E",IF(AE27="D評価","D",""))</f>
        <v>2</v>
      </c>
      <c r="AE29" s="49" t="str">
        <f>IFERROR(VLOOKUP(AD29,$V$3:$AE$18,2,FALSE),"")</f>
        <v/>
      </c>
      <c r="AF29" s="95"/>
      <c r="AG29" s="95"/>
      <c r="AH29" s="95"/>
      <c r="AJ29" s="92" t="str">
        <f t="shared" ref="AJ29:AJ33" si="22">IFERROR(VLOOKUP(AD29,$V$3:$AE$18,7,FALSE),"")</f>
        <v/>
      </c>
      <c r="AK29" s="95" t="str">
        <f t="shared" ref="AK29:AK33" si="23">IFERROR(VLOOKUP(AD29,$V$3:$AE$18,8,FALSE),"")</f>
        <v/>
      </c>
      <c r="AL29" s="92"/>
      <c r="AM29" s="92"/>
      <c r="AN29" s="92"/>
    </row>
    <row r="30" spans="1:40">
      <c r="A30" s="49" t="str">
        <f>3&amp;IF(B27="S評価","S",IF(B27="A評価","A",""))</f>
        <v>3</v>
      </c>
      <c r="B30" s="49" t="str">
        <f t="shared" si="18"/>
        <v/>
      </c>
      <c r="F30" s="94"/>
      <c r="G30" s="94"/>
      <c r="H30" s="92"/>
      <c r="I30" s="92" t="str">
        <f>3&amp;IF(J27="E評価","E",IF(J27="D評価","D",""))</f>
        <v>3</v>
      </c>
      <c r="J30" s="49" t="str">
        <f t="shared" si="19"/>
        <v/>
      </c>
      <c r="K30" s="92"/>
      <c r="L30" s="92"/>
      <c r="N30" s="93" t="str">
        <f t="shared" ref="N30:N33" si="24">IFERROR(VLOOKUP(I30,$A$3:$L$18,6,FALSE),"")</f>
        <v/>
      </c>
      <c r="O30" s="93"/>
      <c r="P30" s="95" t="str">
        <f t="shared" si="20"/>
        <v/>
      </c>
      <c r="Q30" s="95"/>
      <c r="R30" s="95"/>
      <c r="S30" s="95"/>
      <c r="T30" s="95" t="str">
        <f t="shared" ref="T30:T32" si="25">IFERROR(VLOOKUP(I30,$A$3:$L$18,12,FALSE),"")</f>
        <v/>
      </c>
      <c r="V30" s="49" t="str">
        <f>3&amp;IF(W27="S評価","S",IF(W27="A評価","A",""))</f>
        <v>3</v>
      </c>
      <c r="W30" s="49" t="str">
        <f t="shared" si="21"/>
        <v/>
      </c>
      <c r="X30" s="95"/>
      <c r="Y30" s="95"/>
      <c r="Z30" s="95"/>
      <c r="AB30" s="92"/>
      <c r="AC30" s="95"/>
      <c r="AD30" s="92" t="str">
        <f>3&amp;IF(AE27="E評価","E",IF(AE27="D評価","D",""))</f>
        <v>3</v>
      </c>
      <c r="AE30" s="49" t="str">
        <f t="shared" ref="AE30:AE33" si="26">IFERROR(VLOOKUP(AD30,$V$3:$AE$18,2,FALSE),"")</f>
        <v/>
      </c>
      <c r="AF30" s="95"/>
      <c r="AG30" s="95"/>
      <c r="AH30" s="95"/>
      <c r="AJ30" s="92" t="str">
        <f t="shared" si="22"/>
        <v/>
      </c>
      <c r="AK30" s="95" t="str">
        <f t="shared" si="23"/>
        <v/>
      </c>
      <c r="AL30" s="92"/>
      <c r="AM30" s="92"/>
      <c r="AN30" s="92"/>
    </row>
    <row r="31" spans="1:40">
      <c r="A31" s="49" t="str">
        <f>4&amp;IF(B27="S評価","S",IF(B27="A評価","A",""))</f>
        <v>4</v>
      </c>
      <c r="B31" s="49" t="str">
        <f t="shared" si="18"/>
        <v/>
      </c>
      <c r="F31" s="94"/>
      <c r="G31" s="94"/>
      <c r="H31" s="92"/>
      <c r="I31" s="92" t="str">
        <f>4&amp;IF(J27="E評価","E",IF(J27="D評価","D",""))</f>
        <v>4</v>
      </c>
      <c r="J31" s="49" t="str">
        <f t="shared" si="19"/>
        <v/>
      </c>
      <c r="K31" s="92"/>
      <c r="L31" s="92"/>
      <c r="N31" s="93" t="str">
        <f t="shared" si="24"/>
        <v/>
      </c>
      <c r="O31" s="93"/>
      <c r="P31" s="95" t="str">
        <f t="shared" si="20"/>
        <v/>
      </c>
      <c r="Q31" s="95"/>
      <c r="R31" s="95"/>
      <c r="S31" s="95"/>
      <c r="T31" s="95" t="str">
        <f t="shared" si="25"/>
        <v/>
      </c>
      <c r="V31" s="49" t="str">
        <f>4&amp;IF(W27="S評価","S",IF(W27="A評価","A",""))</f>
        <v>4</v>
      </c>
      <c r="W31" s="49" t="str">
        <f t="shared" si="21"/>
        <v/>
      </c>
      <c r="X31" s="95"/>
      <c r="Y31" s="95"/>
      <c r="Z31" s="95"/>
      <c r="AB31" s="92"/>
      <c r="AC31" s="95"/>
      <c r="AD31" s="92" t="str">
        <f>4&amp;IF(AE27="E評価","E",IF(AE27="D評価","D",""))</f>
        <v>4</v>
      </c>
      <c r="AE31" s="49" t="str">
        <f t="shared" si="26"/>
        <v/>
      </c>
      <c r="AF31" s="95"/>
      <c r="AG31" s="95"/>
      <c r="AH31" s="95"/>
      <c r="AJ31" s="92" t="str">
        <f t="shared" si="22"/>
        <v/>
      </c>
      <c r="AK31" s="95" t="str">
        <f t="shared" si="23"/>
        <v/>
      </c>
      <c r="AL31" s="92"/>
      <c r="AM31" s="92"/>
      <c r="AN31" s="92"/>
    </row>
    <row r="32" spans="1:40">
      <c r="A32" s="49" t="str">
        <f>5&amp;IF(B27="S評価","S",IF(B27="A評価","A",""))</f>
        <v>5</v>
      </c>
      <c r="B32" s="49" t="str">
        <f t="shared" si="18"/>
        <v/>
      </c>
      <c r="F32" s="94"/>
      <c r="G32" s="94"/>
      <c r="H32" s="92"/>
      <c r="I32" s="92" t="str">
        <f>5&amp;IF(J27="E評価","E",IF(J27="D評価","D",""))</f>
        <v>5</v>
      </c>
      <c r="J32" s="49" t="str">
        <f t="shared" si="19"/>
        <v/>
      </c>
      <c r="K32" s="92"/>
      <c r="L32" s="92"/>
      <c r="N32" s="93" t="str">
        <f t="shared" si="24"/>
        <v/>
      </c>
      <c r="O32" s="93"/>
      <c r="P32" s="95" t="str">
        <f t="shared" si="20"/>
        <v/>
      </c>
      <c r="Q32" s="95"/>
      <c r="R32" s="95"/>
      <c r="S32" s="95"/>
      <c r="T32" s="95" t="str">
        <f t="shared" si="25"/>
        <v/>
      </c>
      <c r="V32" s="49" t="str">
        <f>5&amp;IF(W27="S評価","S",IF(W27="A評価","A",""))</f>
        <v>5</v>
      </c>
      <c r="W32" s="49" t="str">
        <f t="shared" si="21"/>
        <v/>
      </c>
      <c r="AD32" s="92" t="str">
        <f>5&amp;IF(AE27="E評価","E",IF(AE27="D評価","D",""))</f>
        <v>5</v>
      </c>
      <c r="AE32" s="49" t="str">
        <f t="shared" si="26"/>
        <v/>
      </c>
      <c r="AJ32" s="92" t="str">
        <f t="shared" si="22"/>
        <v/>
      </c>
      <c r="AK32" s="95" t="str">
        <f t="shared" si="23"/>
        <v/>
      </c>
      <c r="AN32" s="92"/>
    </row>
    <row r="33" spans="1:40">
      <c r="A33" s="49" t="str">
        <f>6&amp;IF(B27="S評価","S",IF(B27="A評価","A",""))</f>
        <v>6</v>
      </c>
      <c r="B33" s="49" t="str">
        <f t="shared" si="18"/>
        <v/>
      </c>
      <c r="F33" s="94"/>
      <c r="G33" s="94"/>
      <c r="H33" s="92"/>
      <c r="I33" s="92" t="str">
        <f>6&amp;IF(J27="E評価","E",IF(J27="D評価","D",""))</f>
        <v>6</v>
      </c>
      <c r="J33" s="49" t="str">
        <f t="shared" si="19"/>
        <v/>
      </c>
      <c r="K33" s="92"/>
      <c r="L33" s="92"/>
      <c r="N33" s="93" t="str">
        <f t="shared" si="24"/>
        <v/>
      </c>
      <c r="O33" s="93"/>
      <c r="P33" s="95" t="str">
        <f t="shared" si="20"/>
        <v/>
      </c>
      <c r="Q33" s="95"/>
      <c r="R33" s="95"/>
      <c r="S33" s="95"/>
      <c r="T33" s="95" t="str">
        <f>IFERROR(VLOOKUP(I33,$A$3:$L$18,12,FALSE),"")</f>
        <v/>
      </c>
      <c r="V33" s="49" t="str">
        <f>6&amp;IF(W27="S評価","S",IF(W27="A評価","A",""))</f>
        <v>6</v>
      </c>
      <c r="W33" s="49" t="str">
        <f t="shared" si="21"/>
        <v/>
      </c>
      <c r="AD33" s="92" t="str">
        <f>6&amp;IF(AE27="E評価","E",IF(AE27="D評価","D",""))</f>
        <v>6</v>
      </c>
      <c r="AE33" s="49" t="str">
        <f t="shared" si="26"/>
        <v/>
      </c>
      <c r="AJ33" s="92" t="str">
        <f t="shared" si="22"/>
        <v/>
      </c>
      <c r="AK33" s="95" t="str">
        <f t="shared" si="23"/>
        <v/>
      </c>
      <c r="AN33" s="92"/>
    </row>
  </sheetData>
  <mergeCells count="44">
    <mergeCell ref="W21:Z21"/>
    <mergeCell ref="W22:Z22"/>
    <mergeCell ref="W23:Z23"/>
    <mergeCell ref="W2:Z2"/>
    <mergeCell ref="W3:Z3"/>
    <mergeCell ref="W4:Z4"/>
    <mergeCell ref="W5:Z5"/>
    <mergeCell ref="W6:Z6"/>
    <mergeCell ref="W7:Z7"/>
    <mergeCell ref="W8:Z8"/>
    <mergeCell ref="W9:Z9"/>
    <mergeCell ref="W10:Z10"/>
    <mergeCell ref="W11:Z11"/>
    <mergeCell ref="W12:Z12"/>
    <mergeCell ref="W13:Z13"/>
    <mergeCell ref="W16:Z16"/>
    <mergeCell ref="W18:Z18"/>
    <mergeCell ref="W19:Z19"/>
    <mergeCell ref="W20:Z20"/>
    <mergeCell ref="W14:Z14"/>
    <mergeCell ref="W15:Z15"/>
    <mergeCell ref="W17:Z17"/>
    <mergeCell ref="B2:E2"/>
    <mergeCell ref="B3:E3"/>
    <mergeCell ref="B4:E4"/>
    <mergeCell ref="B5:E5"/>
    <mergeCell ref="B6:E6"/>
    <mergeCell ref="B7:E7"/>
    <mergeCell ref="B8:E8"/>
    <mergeCell ref="B9:E9"/>
    <mergeCell ref="B19:E19"/>
    <mergeCell ref="B10:E10"/>
    <mergeCell ref="B23:E23"/>
    <mergeCell ref="B11:E11"/>
    <mergeCell ref="B20:E20"/>
    <mergeCell ref="B21:E21"/>
    <mergeCell ref="B12:E12"/>
    <mergeCell ref="B13:E13"/>
    <mergeCell ref="B14:E14"/>
    <mergeCell ref="B15:E15"/>
    <mergeCell ref="B16:E16"/>
    <mergeCell ref="B18:E18"/>
    <mergeCell ref="B22:E22"/>
    <mergeCell ref="B17:E17"/>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32"/>
  <sheetViews>
    <sheetView workbookViewId="0">
      <selection activeCell="A3" sqref="A3"/>
    </sheetView>
  </sheetViews>
  <sheetFormatPr defaultColWidth="9" defaultRowHeight="15"/>
  <cols>
    <col min="1" max="1" width="6.33203125" style="3" bestFit="1" customWidth="1"/>
    <col min="2" max="2" width="76.5" style="3" customWidth="1"/>
    <col min="3" max="3" width="1.58203125" style="3" customWidth="1"/>
    <col min="4" max="4" width="5.83203125" style="3" customWidth="1"/>
    <col min="5" max="5" width="68.58203125" style="3" customWidth="1"/>
    <col min="6" max="6" width="1.58203125" style="3" customWidth="1"/>
    <col min="7" max="7" width="5.83203125" style="3" customWidth="1"/>
    <col min="8" max="8" width="68.58203125" style="3" customWidth="1"/>
    <col min="9" max="16384" width="9" style="3"/>
  </cols>
  <sheetData>
    <row r="1" spans="1:8">
      <c r="A1" s="3" t="s">
        <v>178</v>
      </c>
      <c r="D1" s="3" t="s">
        <v>183</v>
      </c>
      <c r="G1" s="3" t="s">
        <v>205</v>
      </c>
    </row>
    <row r="2" spans="1:8">
      <c r="A2" s="107" t="s">
        <v>154</v>
      </c>
      <c r="B2" s="107" t="s">
        <v>66</v>
      </c>
      <c r="D2" s="43" t="s">
        <v>184</v>
      </c>
      <c r="E2" s="3" t="str">
        <f>レポートシート!A40</f>
        <v>－</v>
      </c>
      <c r="G2" s="43" t="s">
        <v>184</v>
      </c>
      <c r="H2" s="3" t="str">
        <f>レポートシート!A81</f>
        <v>－</v>
      </c>
    </row>
    <row r="3" spans="1:8" ht="15.5" thickBot="1">
      <c r="A3" s="91" t="s">
        <v>51</v>
      </c>
      <c r="B3" s="54" t="s">
        <v>67</v>
      </c>
      <c r="E3" s="106"/>
    </row>
    <row r="4" spans="1:8">
      <c r="A4" s="91" t="s">
        <v>52</v>
      </c>
      <c r="B4" s="54" t="s">
        <v>69</v>
      </c>
      <c r="D4" s="109">
        <v>1</v>
      </c>
      <c r="E4" s="110" t="str">
        <f>"　発生量全体の評価は"&amp;E2&amp;"評価となります。"</f>
        <v>　発生量全体の評価は－評価となります。</v>
      </c>
      <c r="G4" s="109">
        <v>1</v>
      </c>
      <c r="H4" s="110" t="str">
        <f>"　再利用率全体の評価は"&amp;H2&amp;"評価となります。"</f>
        <v>　再利用率全体の評価は－評価となります。</v>
      </c>
    </row>
    <row r="5" spans="1:8">
      <c r="A5" s="91" t="s">
        <v>53</v>
      </c>
      <c r="B5" s="54" t="s">
        <v>72</v>
      </c>
      <c r="D5" s="19">
        <v>2</v>
      </c>
      <c r="E5" s="40" t="e">
        <f>VLOOKUP(E2,D12:E17,2,FALSE)</f>
        <v>#N/A</v>
      </c>
      <c r="G5" s="19">
        <v>2</v>
      </c>
      <c r="H5" s="40" t="e">
        <f>VLOOKUP(H2,G12:H17,2,FALSE)</f>
        <v>#N/A</v>
      </c>
    </row>
    <row r="6" spans="1:8">
      <c r="A6" s="91" t="s">
        <v>54</v>
      </c>
      <c r="B6" s="54" t="s">
        <v>302</v>
      </c>
      <c r="D6" s="19">
        <v>3</v>
      </c>
      <c r="E6" s="40" t="str">
        <f>IF(評価結果!M24&gt;0,コメント!E28,IF(評価結果!N24&gt;0,コメント!E29,""))</f>
        <v/>
      </c>
      <c r="G6" s="19">
        <v>3</v>
      </c>
      <c r="H6" s="40" t="str">
        <f>IF(評価結果!AF24&gt;0,コメント!H28,IF(コメント!AE24&gt;0,コメント!H29,""))</f>
        <v/>
      </c>
    </row>
    <row r="7" spans="1:8">
      <c r="A7" s="91" t="s">
        <v>55</v>
      </c>
      <c r="B7" s="54" t="s">
        <v>301</v>
      </c>
      <c r="D7" s="19">
        <v>4</v>
      </c>
      <c r="E7" s="40" t="e">
        <f>"　"&amp;VLOOKUP(E2,D21:E26,2,FALSE)</f>
        <v>#N/A</v>
      </c>
      <c r="G7" s="19">
        <v>4</v>
      </c>
      <c r="H7" s="40" t="e">
        <f>"　"&amp;VLOOKUP(H2,G21:H26,2,FALSE)</f>
        <v>#N/A</v>
      </c>
    </row>
    <row r="8" spans="1:8" ht="15.5" thickBot="1">
      <c r="A8" s="91" t="s">
        <v>56</v>
      </c>
      <c r="B8" s="54" t="s">
        <v>75</v>
      </c>
      <c r="D8" s="33">
        <v>5</v>
      </c>
      <c r="E8" s="47" t="str">
        <f>IF(評価結果!O24&gt;0,コメント!E31,IF(評価結果!P24&gt;0,コメント!E32,""))</f>
        <v/>
      </c>
      <c r="G8" s="33">
        <v>5</v>
      </c>
      <c r="H8" s="47" t="str">
        <f>IF(評価結果!AH24&gt;0,H31,IF(評価結果!AI24&gt;0,H32,""))</f>
        <v/>
      </c>
    </row>
    <row r="10" spans="1:8">
      <c r="D10" s="3" t="s">
        <v>185</v>
      </c>
      <c r="G10" s="3" t="s">
        <v>185</v>
      </c>
    </row>
    <row r="11" spans="1:8">
      <c r="D11" s="107" t="s">
        <v>154</v>
      </c>
      <c r="E11" s="107" t="s">
        <v>66</v>
      </c>
      <c r="G11" s="107" t="s">
        <v>154</v>
      </c>
      <c r="H11" s="107" t="s">
        <v>66</v>
      </c>
    </row>
    <row r="12" spans="1:8">
      <c r="D12" s="91" t="s">
        <v>51</v>
      </c>
      <c r="E12" s="54" t="s">
        <v>67</v>
      </c>
      <c r="G12" s="91" t="s">
        <v>51</v>
      </c>
      <c r="H12" s="54" t="s">
        <v>67</v>
      </c>
    </row>
    <row r="13" spans="1:8">
      <c r="D13" s="91" t="s">
        <v>52</v>
      </c>
      <c r="E13" s="54" t="s">
        <v>69</v>
      </c>
      <c r="G13" s="91" t="s">
        <v>52</v>
      </c>
      <c r="H13" s="54" t="s">
        <v>69</v>
      </c>
    </row>
    <row r="14" spans="1:8">
      <c r="D14" s="91" t="s">
        <v>53</v>
      </c>
      <c r="E14" s="54" t="s">
        <v>72</v>
      </c>
      <c r="G14" s="91" t="s">
        <v>53</v>
      </c>
      <c r="H14" s="54" t="s">
        <v>72</v>
      </c>
    </row>
    <row r="15" spans="1:8">
      <c r="D15" s="91" t="s">
        <v>54</v>
      </c>
      <c r="E15" s="54" t="s">
        <v>302</v>
      </c>
      <c r="G15" s="91" t="s">
        <v>54</v>
      </c>
      <c r="H15" s="54" t="s">
        <v>73</v>
      </c>
    </row>
    <row r="16" spans="1:8">
      <c r="D16" s="91" t="s">
        <v>55</v>
      </c>
      <c r="E16" s="54" t="s">
        <v>301</v>
      </c>
      <c r="G16" s="91" t="s">
        <v>55</v>
      </c>
      <c r="H16" s="54" t="s">
        <v>74</v>
      </c>
    </row>
    <row r="17" spans="4:8">
      <c r="D17" s="91" t="s">
        <v>56</v>
      </c>
      <c r="E17" s="54" t="s">
        <v>75</v>
      </c>
      <c r="G17" s="91" t="s">
        <v>56</v>
      </c>
      <c r="H17" s="54" t="s">
        <v>75</v>
      </c>
    </row>
    <row r="18" spans="4:8">
      <c r="D18" s="106"/>
      <c r="G18" s="106"/>
    </row>
    <row r="19" spans="4:8">
      <c r="D19" s="111" t="s">
        <v>186</v>
      </c>
      <c r="G19" s="111" t="s">
        <v>186</v>
      </c>
    </row>
    <row r="20" spans="4:8">
      <c r="D20" s="107" t="s">
        <v>154</v>
      </c>
      <c r="E20" s="107" t="s">
        <v>66</v>
      </c>
      <c r="G20" s="107" t="s">
        <v>154</v>
      </c>
      <c r="H20" s="107" t="s">
        <v>66</v>
      </c>
    </row>
    <row r="21" spans="4:8">
      <c r="D21" s="91" t="s">
        <v>51</v>
      </c>
      <c r="E21" s="54" t="s">
        <v>157</v>
      </c>
      <c r="G21" s="91" t="s">
        <v>51</v>
      </c>
      <c r="H21" s="54" t="s">
        <v>157</v>
      </c>
    </row>
    <row r="22" spans="4:8">
      <c r="D22" s="91" t="s">
        <v>52</v>
      </c>
      <c r="E22" s="54" t="s">
        <v>158</v>
      </c>
      <c r="G22" s="91" t="s">
        <v>52</v>
      </c>
      <c r="H22" s="54" t="s">
        <v>158</v>
      </c>
    </row>
    <row r="23" spans="4:8">
      <c r="D23" s="91" t="s">
        <v>53</v>
      </c>
      <c r="E23" s="54" t="s">
        <v>159</v>
      </c>
      <c r="G23" s="91" t="s">
        <v>53</v>
      </c>
      <c r="H23" s="54" t="s">
        <v>159</v>
      </c>
    </row>
    <row r="24" spans="4:8">
      <c r="D24" s="91" t="s">
        <v>54</v>
      </c>
      <c r="E24" s="54" t="s">
        <v>160</v>
      </c>
      <c r="G24" s="91" t="s">
        <v>54</v>
      </c>
      <c r="H24" s="54" t="s">
        <v>160</v>
      </c>
    </row>
    <row r="25" spans="4:8">
      <c r="D25" s="91" t="s">
        <v>55</v>
      </c>
      <c r="E25" s="54" t="s">
        <v>161</v>
      </c>
      <c r="G25" s="91" t="s">
        <v>55</v>
      </c>
      <c r="H25" s="54" t="s">
        <v>161</v>
      </c>
    </row>
    <row r="26" spans="4:8">
      <c r="D26" s="91" t="s">
        <v>56</v>
      </c>
      <c r="E26" s="54" t="s">
        <v>75</v>
      </c>
      <c r="G26" s="91" t="s">
        <v>56</v>
      </c>
      <c r="H26" s="54" t="s">
        <v>75</v>
      </c>
    </row>
    <row r="27" spans="4:8">
      <c r="D27" s="106"/>
    </row>
    <row r="28" spans="4:8">
      <c r="D28" s="108" t="s">
        <v>179</v>
      </c>
      <c r="E28" s="108" t="str">
        <f>"　廃棄物種類別にみると、他の事業所に比べ、"&amp;評価結果!M3&amp;評価結果!M4&amp;評価結果!M5&amp;評価結果!M6&amp;評価結果!M7&amp;評価結果!M8&amp;評価結果!M9&amp;評価結果!M10&amp;評価結果!M11&amp;評価結果!M12&amp;評価結果!M13&amp;評価結果!M14&amp;評価結果!M15&amp;評価結果!M16&amp;評価結果!M17&amp;評価結果!M18&amp;"の発生量抑制が優れています。"</f>
        <v>　廃棄物種類別にみると、他の事業所に比べ、の発生量抑制が優れています。</v>
      </c>
      <c r="G28" s="108" t="s">
        <v>179</v>
      </c>
      <c r="H28" s="108" t="str">
        <f>"　廃棄物種類別にみると、他の事業所に比べ、"&amp;評価結果!AF3&amp;評価結果!AF4&amp;評価結果!AF5&amp;評価結果!AF6&amp;評価結果!AF7&amp;評価結果!AF8&amp;評価結果!AF9&amp;評価結果!AF10&amp;評価結果!AF11&amp;評価結果!AF12&amp;評価結果!AF13&amp;評価結果!AF14&amp;評価結果!AF15&amp;評価結果!AF16&amp;評価結果!AF17&amp;評価結果!AF18&amp;"の再利用率が優れています。"</f>
        <v>　廃棄物種類別にみると、他の事業所に比べ、の再利用率が優れています。</v>
      </c>
    </row>
    <row r="29" spans="4:8">
      <c r="D29" s="108" t="s">
        <v>180</v>
      </c>
      <c r="E29" s="108" t="str">
        <f>"　廃棄物種類別にみると、他の事業所に比べ、"&amp;評価結果!N3&amp;評価結果!N4&amp;評価結果!N5&amp;評価結果!N6&amp;評価結果!N7&amp;評価結果!N8&amp;評価結果!N9&amp;評価結果!N10&amp;評価結果!N11&amp;評価結果!N12&amp;評価結果!N13&amp;評価結果!N14&amp;評価結果!N15&amp;評価結果!N16&amp;評価結果!N17&amp;評価結果!N18&amp;"の発生量抑制が優れています。"</f>
        <v>　廃棄物種類別にみると、他の事業所に比べ、の発生量抑制が優れています。</v>
      </c>
      <c r="G29" s="108" t="s">
        <v>180</v>
      </c>
      <c r="H29" s="108" t="str">
        <f>"　廃棄物種類別にみると、他の事業所に比べ、"&amp;評価結果!AG3&amp;評価結果!AG4&amp;評価結果!AG5&amp;評価結果!AG6&amp;評価結果!AG7&amp;評価結果!AG8&amp;評価結果!AG9&amp;評価結果!AG10&amp;評価結果!AG11&amp;評価結果!AG12&amp;評価結果!AG13&amp;評価結果!AG14&amp;評価結果!AG15&amp;評価結果!AG16&amp;評価結果!AG17&amp;評価結果!AG18&amp;"の再利用率が優れています。"</f>
        <v>　廃棄物種類別にみると、他の事業所に比べ、の再利用率が優れています。</v>
      </c>
    </row>
    <row r="31" spans="4:8">
      <c r="D31" s="108" t="s">
        <v>181</v>
      </c>
      <c r="E31" s="108" t="str">
        <f>評価結果!O3&amp;評価結果!O4&amp;評価結果!O5&amp;評価結果!O6&amp;評価結果!O7&amp;評価結果!O8&amp;評価結果!O9&amp;評価結果!O10&amp;評価結果!O11&amp;評価結果!O12&amp;評価結果!O13&amp;評価結果!O14&amp;評価結果!O15&amp;評価結果!O16&amp;評価結果!O17&amp;評価結果!O18&amp;"は他の事業所よりも発生量が多くなっています。発生抑制ができないか、検討してみましょう。"</f>
        <v>は他の事業所よりも発生量が多くなっています。発生抑制ができないか、検討してみましょう。</v>
      </c>
      <c r="G31" s="108" t="s">
        <v>181</v>
      </c>
      <c r="H31" s="108" t="str">
        <f>評価結果!AH3&amp;評価結果!AH4&amp;評価結果!AH5&amp;評価結果!AH6&amp;評価結果!AH7&amp;評価結果!AH8&amp;評価結果!AH9&amp;評価結果!AH10&amp;評価結果!AH11&amp;評価結果!AH12&amp;評価結果!AH13&amp;評価結果!AH14&amp;評価結果!AH15&amp;評価結果!AH16&amp;評価結果!AH17&amp;評価結果!AH18&amp;"は他の事業所よりも再利用率が低くなっています。再利用量を増やせないか、検討してみましょう。"</f>
        <v>は他の事業所よりも再利用率が低くなっています。再利用量を増やせないか、検討してみましょう。</v>
      </c>
    </row>
    <row r="32" spans="4:8">
      <c r="D32" s="108" t="s">
        <v>182</v>
      </c>
      <c r="E32" s="108" t="str">
        <f>評価結果!P3&amp;評価結果!P4&amp;評価結果!P5&amp;評価結果!P6&amp;評価結果!P7&amp;評価結果!P8&amp;評価結果!P9&amp;評価結果!P10&amp;評価結果!P11&amp;評価結果!P12&amp;評価結果!P13&amp;評価結果!P14&amp;評価結果!P15&amp;評価結果!P16&amp;評価結果!P17&amp;評価結果!P18&amp;"は他の事業所よりも発生量が多くなっています。発生抑制ができないか、検討してみましょう。"</f>
        <v>は他の事業所よりも発生量が多くなっています。発生抑制ができないか、検討してみましょう。</v>
      </c>
      <c r="G32" s="108" t="s">
        <v>182</v>
      </c>
      <c r="H32" s="108" t="str">
        <f>評価結果!AI3&amp;評価結果!AI4&amp;評価結果!AI5&amp;評価結果!AI6&amp;評価結果!AI7&amp;評価結果!AI8&amp;評価結果!AI9&amp;評価結果!AI10&amp;評価結果!AI11&amp;評価結果!AI12&amp;評価結果!AI13&amp;評価結果!AI14&amp;評価結果!AI15&amp;評価結果!AI16&amp;評価結果!AI17&amp;評価結果!AI18&amp;"は他の事業所よりも再利用率が低くなっています。再利用量を増やせないか、検討してみましょう。"</f>
        <v>は他の事業所よりも再利用率が低くなっています。再利用量を増やせないか、検討してみましょう。</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BDB21342BF6E4EA184C93656F09104" ma:contentTypeVersion="5" ma:contentTypeDescription="新しいドキュメントを作成します。" ma:contentTypeScope="" ma:versionID="a06f3c3b2abc1bb8a9772ec5b61d06a3">
  <xsd:schema xmlns:xsd="http://www.w3.org/2001/XMLSchema" xmlns:xs="http://www.w3.org/2001/XMLSchema" xmlns:p="http://schemas.microsoft.com/office/2006/metadata/properties" xmlns:ns2="8a1e5e26-e804-4dd0-b9d3-2c5825de19ae" targetNamespace="http://schemas.microsoft.com/office/2006/metadata/properties" ma:root="true" ma:fieldsID="e0415b937053f541a428ee72f6e98852" ns2:_="">
    <xsd:import namespace="8a1e5e26-e804-4dd0-b9d3-2c5825de19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e5e26-e804-4dd0-b9d3-2c5825de1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3AB599-0F37-4F6A-A854-2D4096B2BFE5}">
  <ds:schemaRefs>
    <ds:schemaRef ds:uri="http://purl.org/dc/dcmitype/"/>
    <ds:schemaRef ds:uri="http://www.w3.org/XML/1998/namespace"/>
    <ds:schemaRef ds:uri="http://schemas.microsoft.com/office/2006/metadata/properties"/>
    <ds:schemaRef ds:uri="ae1d5d97-d090-4c53-9302-ceef7dc7e482"/>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4f1aed1-eafc-4576-ae26-05810996b29d"/>
  </ds:schemaRefs>
</ds:datastoreItem>
</file>

<file path=customXml/itemProps2.xml><?xml version="1.0" encoding="utf-8"?>
<ds:datastoreItem xmlns:ds="http://schemas.openxmlformats.org/officeDocument/2006/customXml" ds:itemID="{0AB83D3B-A48E-4D45-885B-62B9D15FFF8B}">
  <ds:schemaRefs>
    <ds:schemaRef ds:uri="http://schemas.microsoft.com/sharepoint/v3/contenttype/forms"/>
  </ds:schemaRefs>
</ds:datastoreItem>
</file>

<file path=customXml/itemProps3.xml><?xml version="1.0" encoding="utf-8"?>
<ds:datastoreItem xmlns:ds="http://schemas.openxmlformats.org/officeDocument/2006/customXml" ds:itemID="{AC7F54D4-AB1B-45F5-B69C-ED4E8A9440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★説明</vt:lpstr>
      <vt:lpstr>はじめに</vt:lpstr>
      <vt:lpstr>入力シート</vt:lpstr>
      <vt:lpstr>レポートシート</vt:lpstr>
      <vt:lpstr>マスタ</vt:lpstr>
      <vt:lpstr>データベース</vt:lpstr>
      <vt:lpstr>評価用データ</vt:lpstr>
      <vt:lpstr>評価結果</vt:lpstr>
      <vt:lpstr>コメント</vt:lpstr>
      <vt:lpstr>レポートシート!Print_Area</vt:lpstr>
      <vt:lpstr>入力シート!Print_Area</vt:lpstr>
      <vt:lpstr>アリ</vt:lpstr>
      <vt:lpstr>ナシ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直美</dc:creator>
  <cp:lastModifiedBy>eic-or02</cp:lastModifiedBy>
  <cp:lastPrinted>2025-03-26T08:20:26Z</cp:lastPrinted>
  <dcterms:created xsi:type="dcterms:W3CDTF">2023-02-11T07:02:34Z</dcterms:created>
  <dcterms:modified xsi:type="dcterms:W3CDTF">2025-03-21T04:57:34Z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0x010100DFBDB21342BF6E4EA184C93656F09104</vt:lpwstr>
  </property>
</Properties>
</file>